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540" activeTab="1"/>
  </bookViews>
  <sheets>
    <sheet name="62 mph MASH - MWRSF (2)" sheetId="1" r:id="rId1"/>
    <sheet name="62 mph MASH - MWRSF angled" sheetId="2" r:id="rId2"/>
  </sheets>
  <definedNames/>
  <calcPr fullCalcOnLoad="1"/>
</workbook>
</file>

<file path=xl/sharedStrings.xml><?xml version="1.0" encoding="utf-8"?>
<sst xmlns="http://schemas.openxmlformats.org/spreadsheetml/2006/main" count="211" uniqueCount="47">
  <si>
    <t>(fps)</t>
  </si>
  <si>
    <t>(ft)</t>
  </si>
  <si>
    <t>(ft/sec^2)</t>
  </si>
  <si>
    <t>(G's)</t>
  </si>
  <si>
    <t>(lbs)</t>
  </si>
  <si>
    <t>(sec)</t>
  </si>
  <si>
    <t>=</t>
  </si>
  <si>
    <t>Accumulated</t>
  </si>
  <si>
    <t>Average</t>
  </si>
  <si>
    <t>Barrel</t>
  </si>
  <si>
    <t>Change in Velocity</t>
  </si>
  <si>
    <t>Deceleration</t>
  </si>
  <si>
    <t>Deceleration, a</t>
  </si>
  <si>
    <t>Deceleration, G</t>
  </si>
  <si>
    <t>Distance</t>
  </si>
  <si>
    <t>Event</t>
  </si>
  <si>
    <t>Final Velocity</t>
  </si>
  <si>
    <t>Initial Velocity</t>
  </si>
  <si>
    <t>No.</t>
  </si>
  <si>
    <t>Overall Average</t>
  </si>
  <si>
    <t>Per Row</t>
  </si>
  <si>
    <t>Row</t>
  </si>
  <si>
    <t>Sand Weight</t>
  </si>
  <si>
    <t>System Length</t>
  </si>
  <si>
    <t>Time</t>
  </si>
  <si>
    <t>Time, t</t>
  </si>
  <si>
    <t>Type</t>
  </si>
  <si>
    <t>V0</t>
  </si>
  <si>
    <t>V0 - V1</t>
  </si>
  <si>
    <t>V1</t>
  </si>
  <si>
    <t>Vehicle</t>
  </si>
  <si>
    <t>OIV</t>
  </si>
  <si>
    <t>OD</t>
  </si>
  <si>
    <t>(inches)</t>
  </si>
  <si>
    <t>Final Barrier Configuration</t>
  </si>
  <si>
    <t>Crash Cushion - 12 G limit on average deceleration</t>
  </si>
  <si>
    <t>2270P</t>
  </si>
  <si>
    <t>ft/s</t>
  </si>
  <si>
    <t>mph</t>
  </si>
  <si>
    <t>1100C</t>
  </si>
  <si>
    <t>Okay when final velocity =</t>
  </si>
  <si>
    <t xml:space="preserve">g limit = </t>
  </si>
  <si>
    <t>g</t>
  </si>
  <si>
    <t>2x700 lbs</t>
  </si>
  <si>
    <t>2x400 lbs</t>
  </si>
  <si>
    <t>barely above the limit</t>
  </si>
  <si>
    <t>2x2100 lbs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</si>
</sst>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13.140625" style="0" customWidth="1"/>
    <col min="2" max="2" width="6.421875" style="0" customWidth="1"/>
    <col min="3" max="3" width="12.28125" style="0" customWidth="1"/>
    <col min="4" max="4" width="13.140625" style="0" customWidth="1"/>
    <col min="5" max="5" width="12.8515625" style="0" customWidth="1"/>
    <col min="6" max="6" width="17.140625" style="0" customWidth="1"/>
    <col min="7" max="7" width="11.8515625" style="0" customWidth="1"/>
    <col min="8" max="8" width="14.140625" style="0" customWidth="1"/>
    <col min="9" max="9" width="14.00390625" style="0" customWidth="1"/>
    <col min="10" max="10" width="14.421875" style="0" customWidth="1"/>
    <col min="12" max="12" width="12.421875" style="0" customWidth="1"/>
    <col min="13" max="13" width="14.28125" style="0" customWidth="1"/>
  </cols>
  <sheetData>
    <row r="1" ht="12.75">
      <c r="A1" s="7" t="s">
        <v>35</v>
      </c>
    </row>
    <row r="2" spans="1:11" ht="12.75">
      <c r="A2" t="s">
        <v>17</v>
      </c>
      <c r="B2" t="s">
        <v>6</v>
      </c>
      <c r="C2" s="3">
        <f>C3*1.4666666666</f>
        <v>90.9333333292</v>
      </c>
      <c r="D2" t="s">
        <v>37</v>
      </c>
      <c r="E2" t="s">
        <v>40</v>
      </c>
      <c r="G2" s="3">
        <f>G3*1.4666666666</f>
        <v>14.666666666</v>
      </c>
      <c r="H2" t="s">
        <v>37</v>
      </c>
      <c r="I2" t="s">
        <v>41</v>
      </c>
      <c r="J2" s="26">
        <v>12</v>
      </c>
      <c r="K2" t="s">
        <v>42</v>
      </c>
    </row>
    <row r="3" spans="3:8" ht="12.75">
      <c r="C3" s="26">
        <v>62</v>
      </c>
      <c r="D3" t="s">
        <v>38</v>
      </c>
      <c r="G3" s="26">
        <v>10</v>
      </c>
      <c r="H3" t="s">
        <v>38</v>
      </c>
    </row>
    <row r="4" spans="1:13" ht="12.75">
      <c r="A4" s="6" t="s">
        <v>34</v>
      </c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</row>
    <row r="6" spans="1:15" ht="12.75">
      <c r="A6" s="15" t="s">
        <v>30</v>
      </c>
      <c r="B6" s="18" t="s">
        <v>9</v>
      </c>
      <c r="C6" s="18" t="s">
        <v>22</v>
      </c>
      <c r="D6" s="18" t="s">
        <v>17</v>
      </c>
      <c r="E6" s="18" t="s">
        <v>16</v>
      </c>
      <c r="F6" s="15" t="s">
        <v>10</v>
      </c>
      <c r="G6" s="21" t="s">
        <v>11</v>
      </c>
      <c r="H6" s="18" t="s">
        <v>7</v>
      </c>
      <c r="I6" s="18" t="s">
        <v>8</v>
      </c>
      <c r="J6" s="21" t="s">
        <v>8</v>
      </c>
      <c r="K6" s="18" t="s">
        <v>15</v>
      </c>
      <c r="L6" s="18" t="s">
        <v>7</v>
      </c>
      <c r="M6" s="18" t="s">
        <v>19</v>
      </c>
      <c r="N6" s="24" t="s">
        <v>31</v>
      </c>
      <c r="O6" s="24" t="s">
        <v>32</v>
      </c>
    </row>
    <row r="7" spans="1:15" ht="12.75">
      <c r="A7" s="16" t="s">
        <v>26</v>
      </c>
      <c r="B7" s="19" t="s">
        <v>21</v>
      </c>
      <c r="C7" s="19" t="s">
        <v>20</v>
      </c>
      <c r="D7" s="19" t="s">
        <v>27</v>
      </c>
      <c r="E7" s="19" t="s">
        <v>29</v>
      </c>
      <c r="F7" s="16" t="s">
        <v>28</v>
      </c>
      <c r="G7" s="22" t="s">
        <v>14</v>
      </c>
      <c r="H7" s="19" t="s">
        <v>23</v>
      </c>
      <c r="I7" s="19" t="s">
        <v>12</v>
      </c>
      <c r="J7" s="22" t="s">
        <v>13</v>
      </c>
      <c r="K7" s="19" t="s">
        <v>25</v>
      </c>
      <c r="L7" s="19" t="s">
        <v>24</v>
      </c>
      <c r="M7" s="19" t="s">
        <v>11</v>
      </c>
      <c r="N7" s="19"/>
      <c r="O7" s="19"/>
    </row>
    <row r="8" spans="1:15" ht="12.75">
      <c r="A8" s="17" t="s">
        <v>4</v>
      </c>
      <c r="B8" s="17" t="s">
        <v>18</v>
      </c>
      <c r="C8" s="17" t="s">
        <v>4</v>
      </c>
      <c r="D8" s="17" t="s">
        <v>0</v>
      </c>
      <c r="E8" s="17" t="s">
        <v>0</v>
      </c>
      <c r="F8" s="20" t="s">
        <v>0</v>
      </c>
      <c r="G8" s="23" t="s">
        <v>1</v>
      </c>
      <c r="H8" s="17" t="s">
        <v>1</v>
      </c>
      <c r="I8" s="17" t="s">
        <v>2</v>
      </c>
      <c r="J8" s="23" t="s">
        <v>3</v>
      </c>
      <c r="K8" s="17" t="s">
        <v>5</v>
      </c>
      <c r="L8" s="17" t="s">
        <v>5</v>
      </c>
      <c r="M8" s="17" t="s">
        <v>3</v>
      </c>
      <c r="N8" s="25" t="s">
        <v>0</v>
      </c>
      <c r="O8" s="25" t="s">
        <v>33</v>
      </c>
    </row>
    <row r="9" spans="1:15" ht="12.75">
      <c r="A9" s="8" t="s">
        <v>36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>$C$2-D10</f>
        <v>0</v>
      </c>
      <c r="O9" s="9">
        <v>0</v>
      </c>
    </row>
    <row r="10" spans="1:15" ht="12.75">
      <c r="A10" s="11">
        <v>5000</v>
      </c>
      <c r="B10" s="11">
        <v>1</v>
      </c>
      <c r="C10" s="11">
        <v>200</v>
      </c>
      <c r="D10" s="12">
        <f>$C$2</f>
        <v>90.9333333292</v>
      </c>
      <c r="E10" s="12">
        <f aca="true" t="shared" si="0" ref="E10:E15">$A$10*D10/($A$10+C10)</f>
        <v>87.43589743192308</v>
      </c>
      <c r="F10" s="12">
        <f aca="true" t="shared" si="1" ref="F10:F15">D10-E10</f>
        <v>3.4974358972769153</v>
      </c>
      <c r="G10" s="12">
        <v>3</v>
      </c>
      <c r="H10" s="12">
        <f>G10</f>
        <v>3</v>
      </c>
      <c r="I10" s="12">
        <f aca="true" t="shared" si="2" ref="I10:I15">(D10^2-E10^2)/(2*G10)</f>
        <v>103.97249177227013</v>
      </c>
      <c r="J10" s="12">
        <f aca="true" t="shared" si="3" ref="J10:J16">I10/32.174</f>
        <v>3.231568713006469</v>
      </c>
      <c r="K10" s="13">
        <f aca="true" t="shared" si="4" ref="K10:K15">F10/I10</f>
        <v>0.03363808866808071</v>
      </c>
      <c r="L10" s="13">
        <f>K10</f>
        <v>0.03363808866808071</v>
      </c>
      <c r="M10" s="13"/>
      <c r="N10" s="10">
        <f aca="true" t="shared" si="5" ref="N10:N16">$C$2-E10</f>
        <v>3.4974358972769153</v>
      </c>
      <c r="O10" s="9">
        <f aca="true" t="shared" si="6" ref="O10:O16">12*0.5*(L10-L9)*(N10+N9)+O9</f>
        <v>0.7058823529411759</v>
      </c>
    </row>
    <row r="11" spans="1:15" ht="12.75">
      <c r="A11" s="9"/>
      <c r="B11" s="11">
        <v>2</v>
      </c>
      <c r="C11" s="11">
        <v>400</v>
      </c>
      <c r="D11" s="12">
        <f aca="true" t="shared" si="7" ref="D11:D16">E10</f>
        <v>87.43589743192308</v>
      </c>
      <c r="E11" s="12">
        <f t="shared" si="0"/>
        <v>80.95916428881766</v>
      </c>
      <c r="F11" s="12">
        <f t="shared" si="1"/>
        <v>6.47673314310542</v>
      </c>
      <c r="G11" s="12">
        <v>3</v>
      </c>
      <c r="H11" s="12">
        <f aca="true" t="shared" si="8" ref="H11:H16">G11+H10</f>
        <v>6</v>
      </c>
      <c r="I11" s="12">
        <f t="shared" si="2"/>
        <v>181.77497956366747</v>
      </c>
      <c r="J11" s="12">
        <f t="shared" si="3"/>
        <v>5.649747608742073</v>
      </c>
      <c r="K11" s="13">
        <f t="shared" si="4"/>
        <v>0.0356304985353439</v>
      </c>
      <c r="L11" s="13">
        <f aca="true" t="shared" si="9" ref="L11:L16">L10+K11</f>
        <v>0.0692685872034246</v>
      </c>
      <c r="M11" s="13"/>
      <c r="N11" s="10">
        <f t="shared" si="5"/>
        <v>9.974169040382336</v>
      </c>
      <c r="O11" s="9">
        <f t="shared" si="6"/>
        <v>3.5858823529411725</v>
      </c>
    </row>
    <row r="12" spans="1:15" ht="12.75">
      <c r="A12" s="9"/>
      <c r="B12" s="11">
        <v>3</v>
      </c>
      <c r="C12" s="11">
        <v>700</v>
      </c>
      <c r="D12" s="12">
        <f t="shared" si="7"/>
        <v>80.95916428881766</v>
      </c>
      <c r="E12" s="12">
        <f t="shared" si="0"/>
        <v>71.01681077966461</v>
      </c>
      <c r="F12" s="12">
        <f t="shared" si="1"/>
        <v>9.942353509153051</v>
      </c>
      <c r="G12" s="12">
        <v>3</v>
      </c>
      <c r="H12" s="12">
        <f t="shared" si="8"/>
        <v>9</v>
      </c>
      <c r="I12" s="12">
        <f t="shared" si="2"/>
        <v>251.83314483818017</v>
      </c>
      <c r="J12" s="12">
        <f t="shared" si="3"/>
        <v>7.827225238956306</v>
      </c>
      <c r="K12" s="13">
        <f t="shared" si="4"/>
        <v>0.039479924358414714</v>
      </c>
      <c r="L12" s="13">
        <f t="shared" si="9"/>
        <v>0.10874851156183932</v>
      </c>
      <c r="M12" s="13"/>
      <c r="N12" s="10">
        <f t="shared" si="5"/>
        <v>19.916522549535387</v>
      </c>
      <c r="O12" s="9">
        <f t="shared" si="6"/>
        <v>10.6663758108851</v>
      </c>
    </row>
    <row r="13" spans="1:15" ht="12.75">
      <c r="A13" s="9" t="s">
        <v>44</v>
      </c>
      <c r="B13" s="11">
        <v>4</v>
      </c>
      <c r="C13" s="11">
        <v>800</v>
      </c>
      <c r="D13" s="12">
        <f t="shared" si="7"/>
        <v>71.01681077966461</v>
      </c>
      <c r="E13" s="12">
        <f t="shared" si="0"/>
        <v>61.22138860315914</v>
      </c>
      <c r="F13" s="12">
        <f t="shared" si="1"/>
        <v>9.795422176505468</v>
      </c>
      <c r="G13" s="12">
        <v>3</v>
      </c>
      <c r="H13" s="12">
        <f t="shared" si="8"/>
        <v>12</v>
      </c>
      <c r="I13" s="12">
        <f t="shared" si="2"/>
        <v>215.88816513594392</v>
      </c>
      <c r="J13" s="12">
        <f t="shared" si="3"/>
        <v>6.710019429848447</v>
      </c>
      <c r="K13" s="13">
        <f t="shared" si="4"/>
        <v>0.04537266862376328</v>
      </c>
      <c r="L13" s="13">
        <f t="shared" si="9"/>
        <v>0.1541211801856026</v>
      </c>
      <c r="M13" s="13"/>
      <c r="N13" s="10">
        <f t="shared" si="5"/>
        <v>29.711944726040855</v>
      </c>
      <c r="O13" s="9">
        <f t="shared" si="6"/>
        <v>24.17703181088511</v>
      </c>
    </row>
    <row r="14" spans="1:15" ht="12.75">
      <c r="A14" s="9" t="s">
        <v>44</v>
      </c>
      <c r="B14" s="11">
        <v>5</v>
      </c>
      <c r="C14" s="11">
        <v>800</v>
      </c>
      <c r="D14" s="12">
        <f t="shared" si="7"/>
        <v>61.22138860315914</v>
      </c>
      <c r="E14" s="12">
        <f t="shared" si="0"/>
        <v>52.77705914065444</v>
      </c>
      <c r="F14" s="12">
        <f t="shared" si="1"/>
        <v>8.444329462504705</v>
      </c>
      <c r="G14" s="12">
        <v>3</v>
      </c>
      <c r="H14" s="12">
        <f t="shared" si="8"/>
        <v>15</v>
      </c>
      <c r="I14" s="12">
        <f t="shared" si="2"/>
        <v>160.4400751604813</v>
      </c>
      <c r="J14" s="12">
        <f t="shared" si="3"/>
        <v>4.986637507318994</v>
      </c>
      <c r="K14" s="13">
        <f t="shared" si="4"/>
        <v>0.05263229560356541</v>
      </c>
      <c r="L14" s="13">
        <f t="shared" si="9"/>
        <v>0.20675347578916803</v>
      </c>
      <c r="M14" s="12"/>
      <c r="N14" s="10">
        <f t="shared" si="5"/>
        <v>38.15627418854556</v>
      </c>
      <c r="O14" s="9">
        <f t="shared" si="6"/>
        <v>45.60939277088512</v>
      </c>
    </row>
    <row r="15" spans="1:15" ht="12.75">
      <c r="A15" s="9" t="s">
        <v>43</v>
      </c>
      <c r="B15" s="11">
        <v>6</v>
      </c>
      <c r="C15" s="11">
        <v>1400</v>
      </c>
      <c r="D15" s="12">
        <f t="shared" si="7"/>
        <v>52.77705914065444</v>
      </c>
      <c r="E15" s="12">
        <f t="shared" si="0"/>
        <v>41.23207745363627</v>
      </c>
      <c r="F15" s="12">
        <f t="shared" si="1"/>
        <v>11.544981687018165</v>
      </c>
      <c r="G15" s="12">
        <v>3</v>
      </c>
      <c r="H15" s="12">
        <f t="shared" si="8"/>
        <v>18</v>
      </c>
      <c r="I15" s="12">
        <f t="shared" si="2"/>
        <v>180.88896006557923</v>
      </c>
      <c r="J15" s="12">
        <f t="shared" si="3"/>
        <v>5.6222092393106</v>
      </c>
      <c r="K15" s="13">
        <f t="shared" si="4"/>
        <v>0.06382358372137616</v>
      </c>
      <c r="L15" s="13">
        <f t="shared" si="9"/>
        <v>0.27057705951054417</v>
      </c>
      <c r="M15" s="12"/>
      <c r="N15" s="10">
        <f t="shared" si="5"/>
        <v>49.701255875563724</v>
      </c>
      <c r="O15" s="9">
        <f t="shared" si="6"/>
        <v>79.25368732448513</v>
      </c>
    </row>
    <row r="16" spans="1:15" ht="12.75">
      <c r="A16" s="9" t="s">
        <v>43</v>
      </c>
      <c r="B16" s="11">
        <v>7</v>
      </c>
      <c r="C16" s="11">
        <v>1400</v>
      </c>
      <c r="D16" s="12">
        <f t="shared" si="7"/>
        <v>41.23207745363627</v>
      </c>
      <c r="E16" s="12">
        <f>$A$10*D16/($A$10+C16)</f>
        <v>32.21256051065334</v>
      </c>
      <c r="F16" s="12">
        <f>D16-E16</f>
        <v>9.019516942982932</v>
      </c>
      <c r="G16" s="12">
        <v>3</v>
      </c>
      <c r="H16" s="12">
        <f t="shared" si="8"/>
        <v>21</v>
      </c>
      <c r="I16" s="12">
        <f>(D16^2-E16^2)/(2*G16)</f>
        <v>110.40585941502631</v>
      </c>
      <c r="J16" s="12">
        <f t="shared" si="3"/>
        <v>3.4315241939151586</v>
      </c>
      <c r="K16" s="13">
        <f>F16/I16</f>
        <v>0.08169418716336145</v>
      </c>
      <c r="L16" s="13">
        <f t="shared" si="9"/>
        <v>0.35227124667390564</v>
      </c>
      <c r="M16" s="12"/>
      <c r="N16" s="10">
        <f t="shared" si="5"/>
        <v>58.720772818546656</v>
      </c>
      <c r="O16" s="9">
        <f t="shared" si="6"/>
        <v>132.39838435309315</v>
      </c>
    </row>
    <row r="17" spans="1:15" ht="12.75">
      <c r="A17" s="9" t="s">
        <v>46</v>
      </c>
      <c r="B17" s="11">
        <v>8</v>
      </c>
      <c r="C17" s="11">
        <v>4200</v>
      </c>
      <c r="D17" s="12">
        <f>E16</f>
        <v>32.21256051065334</v>
      </c>
      <c r="E17" s="12">
        <f>$A$10*D17/($A$10+C17)</f>
        <v>17.50682636448551</v>
      </c>
      <c r="F17" s="12">
        <f>D17-E17</f>
        <v>14.705734146167831</v>
      </c>
      <c r="G17" s="12">
        <v>3</v>
      </c>
      <c r="H17" s="12">
        <f>G17+H16</f>
        <v>24</v>
      </c>
      <c r="I17" s="12">
        <f>(D17^2-E17^2)/(2*G17)</f>
        <v>121.860014216043</v>
      </c>
      <c r="J17" s="12">
        <f>I17/32.174</f>
        <v>3.787530745820942</v>
      </c>
      <c r="K17" s="13">
        <f>F17/I17</f>
        <v>0.1206772725308923</v>
      </c>
      <c r="L17" s="13">
        <f>L16+K17</f>
        <v>0.47294851920479797</v>
      </c>
      <c r="M17" s="12"/>
      <c r="N17" s="10">
        <f>$C$2-E17</f>
        <v>73.42650696471449</v>
      </c>
      <c r="O17" s="9">
        <f>12*0.5*(L17-L16)*(N17+N16)+O16</f>
        <v>228.08142413281726</v>
      </c>
    </row>
    <row r="18" spans="1:15" ht="12.75">
      <c r="A18" s="9" t="s">
        <v>46</v>
      </c>
      <c r="B18" s="11">
        <v>9</v>
      </c>
      <c r="C18" s="11">
        <v>4200</v>
      </c>
      <c r="D18" s="12">
        <f>E17</f>
        <v>17.50682636448551</v>
      </c>
      <c r="E18" s="12">
        <f>$A$10*D18/($A$10+C18)</f>
        <v>9.514579545916037</v>
      </c>
      <c r="F18" s="12">
        <f>D18-E18</f>
        <v>7.9922468185694715</v>
      </c>
      <c r="G18" s="12">
        <v>4</v>
      </c>
      <c r="H18" s="12">
        <f>G18+H17</f>
        <v>28</v>
      </c>
      <c r="I18" s="12">
        <f>(D18^2-E18^2)/(2*G18)</f>
        <v>26.99521817758513</v>
      </c>
      <c r="J18" s="12">
        <f>I18/32.174</f>
        <v>0.8390382973079235</v>
      </c>
      <c r="K18" s="13">
        <f>F18/I18</f>
        <v>0.29606157527578914</v>
      </c>
      <c r="L18" s="13">
        <f>L17+K18</f>
        <v>0.7690100944805871</v>
      </c>
      <c r="M18" s="12">
        <f>(D10^2-E18^2)/(2*32.174*H18)</f>
        <v>4.539126472142453</v>
      </c>
      <c r="N18" s="10">
        <f>$C$2-E18</f>
        <v>81.41875378328396</v>
      </c>
      <c r="O18" s="9">
        <f>12*0.5*(L18-L17)*(N18+N17)+O17</f>
        <v>503.14381505907375</v>
      </c>
    </row>
    <row r="19" spans="1:15" ht="12.75">
      <c r="A19" s="9"/>
      <c r="B19" s="11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0"/>
      <c r="O19" s="9"/>
    </row>
    <row r="20" spans="1:15" ht="12.75">
      <c r="A20" s="1"/>
      <c r="B20" s="2"/>
      <c r="C20" s="2"/>
      <c r="D20" s="2"/>
      <c r="E20" s="2"/>
      <c r="F20" s="1"/>
      <c r="G20" s="2"/>
      <c r="H20" s="2"/>
      <c r="I20" s="2"/>
      <c r="J20" s="2"/>
      <c r="K20" s="2"/>
      <c r="L20" s="2"/>
      <c r="M20" s="2"/>
      <c r="N20" s="4"/>
      <c r="O20" s="4"/>
    </row>
    <row r="21" spans="1:15" ht="12.75">
      <c r="A21" s="15" t="s">
        <v>30</v>
      </c>
      <c r="B21" s="18" t="s">
        <v>9</v>
      </c>
      <c r="C21" s="18" t="s">
        <v>22</v>
      </c>
      <c r="D21" s="18" t="s">
        <v>17</v>
      </c>
      <c r="E21" s="18" t="s">
        <v>16</v>
      </c>
      <c r="F21" s="15" t="s">
        <v>10</v>
      </c>
      <c r="G21" s="21" t="s">
        <v>11</v>
      </c>
      <c r="H21" s="18" t="s">
        <v>7</v>
      </c>
      <c r="I21" s="18" t="s">
        <v>8</v>
      </c>
      <c r="J21" s="21" t="s">
        <v>8</v>
      </c>
      <c r="K21" s="18" t="s">
        <v>15</v>
      </c>
      <c r="L21" s="18" t="s">
        <v>7</v>
      </c>
      <c r="M21" s="18" t="s">
        <v>19</v>
      </c>
      <c r="N21" s="24" t="s">
        <v>31</v>
      </c>
      <c r="O21" s="24" t="s">
        <v>32</v>
      </c>
    </row>
    <row r="22" spans="1:15" ht="12.75">
      <c r="A22" s="16" t="s">
        <v>26</v>
      </c>
      <c r="B22" s="19" t="s">
        <v>21</v>
      </c>
      <c r="C22" s="19" t="s">
        <v>20</v>
      </c>
      <c r="D22" s="19" t="s">
        <v>27</v>
      </c>
      <c r="E22" s="19" t="s">
        <v>29</v>
      </c>
      <c r="F22" s="16" t="s">
        <v>28</v>
      </c>
      <c r="G22" s="22" t="s">
        <v>14</v>
      </c>
      <c r="H22" s="19" t="s">
        <v>23</v>
      </c>
      <c r="I22" s="19" t="s">
        <v>12</v>
      </c>
      <c r="J22" s="22" t="s">
        <v>13</v>
      </c>
      <c r="K22" s="19" t="s">
        <v>25</v>
      </c>
      <c r="L22" s="19" t="s">
        <v>24</v>
      </c>
      <c r="M22" s="19" t="s">
        <v>11</v>
      </c>
      <c r="N22" s="19"/>
      <c r="O22" s="19"/>
    </row>
    <row r="23" spans="1:15" ht="12.75">
      <c r="A23" s="17" t="s">
        <v>4</v>
      </c>
      <c r="B23" s="17" t="s">
        <v>18</v>
      </c>
      <c r="C23" s="17" t="s">
        <v>4</v>
      </c>
      <c r="D23" s="17" t="s">
        <v>0</v>
      </c>
      <c r="E23" s="17" t="s">
        <v>0</v>
      </c>
      <c r="F23" s="20" t="s">
        <v>0</v>
      </c>
      <c r="G23" s="23" t="s">
        <v>1</v>
      </c>
      <c r="H23" s="17" t="s">
        <v>1</v>
      </c>
      <c r="I23" s="17" t="s">
        <v>2</v>
      </c>
      <c r="J23" s="23" t="s">
        <v>3</v>
      </c>
      <c r="K23" s="17" t="s">
        <v>5</v>
      </c>
      <c r="L23" s="17" t="s">
        <v>5</v>
      </c>
      <c r="M23" s="17" t="s">
        <v>3</v>
      </c>
      <c r="N23" s="25" t="s">
        <v>0</v>
      </c>
      <c r="O23" s="25" t="s">
        <v>33</v>
      </c>
    </row>
    <row r="24" spans="1:15" ht="12.75">
      <c r="A24" s="8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>$C$2-D25</f>
        <v>0</v>
      </c>
      <c r="O24" s="9">
        <v>0</v>
      </c>
    </row>
    <row r="25" spans="1:15" ht="12.75">
      <c r="A25" s="11">
        <v>2425</v>
      </c>
      <c r="B25" s="11">
        <v>1</v>
      </c>
      <c r="C25" s="11">
        <v>200</v>
      </c>
      <c r="D25" s="12">
        <f>$C$2</f>
        <v>90.9333333292</v>
      </c>
      <c r="E25" s="12">
        <f>$A$25*D25/($A$25+C25)</f>
        <v>84.00507936126094</v>
      </c>
      <c r="F25" s="12">
        <f aca="true" t="shared" si="10" ref="F25:F30">D25-E25</f>
        <v>6.928253967939057</v>
      </c>
      <c r="G25" s="12">
        <v>3</v>
      </c>
      <c r="H25" s="12">
        <f>G25</f>
        <v>3</v>
      </c>
      <c r="I25" s="12">
        <f aca="true" t="shared" si="11" ref="I25:I30">(D25^2-E25^2)/(2*G25)</f>
        <v>202.0029586446076</v>
      </c>
      <c r="J25" s="12">
        <f aca="true" t="shared" si="12" ref="J25:J33">I25/32.174</f>
        <v>6.278453367458432</v>
      </c>
      <c r="K25" s="13">
        <f aca="true" t="shared" si="13" ref="K25:K30">F25/I25</f>
        <v>0.034297784618730405</v>
      </c>
      <c r="L25" s="13">
        <f>K25</f>
        <v>0.034297784618730405</v>
      </c>
      <c r="M25" s="13"/>
      <c r="N25" s="10">
        <f aca="true" t="shared" si="14" ref="N25:N34">$C$2-E25</f>
        <v>6.928253967939057</v>
      </c>
      <c r="O25" s="9">
        <f aca="true" t="shared" si="15" ref="O25:O32">12*0.5*(L25-L24)*(N25+N24)+O24</f>
        <v>1.4257425742574286</v>
      </c>
    </row>
    <row r="26" spans="1:15" ht="12.75">
      <c r="A26" s="9"/>
      <c r="B26" s="11">
        <v>2</v>
      </c>
      <c r="C26" s="11">
        <v>400</v>
      </c>
      <c r="D26" s="12">
        <f aca="true" t="shared" si="16" ref="D26:D33">E25</f>
        <v>84.00507936126094</v>
      </c>
      <c r="E26" s="12">
        <f aca="true" t="shared" si="17" ref="E26:E33">$A$25*D26/($A$25+C26)</f>
        <v>72.11055484993196</v>
      </c>
      <c r="F26" s="12">
        <f t="shared" si="10"/>
        <v>11.894524511328981</v>
      </c>
      <c r="G26" s="12">
        <v>3</v>
      </c>
      <c r="H26" s="12">
        <f aca="true" t="shared" si="18" ref="H26:H32">G26+H25</f>
        <v>6</v>
      </c>
      <c r="I26" s="12">
        <f t="shared" si="11"/>
        <v>309.4868729544505</v>
      </c>
      <c r="J26" s="12">
        <f t="shared" si="12"/>
        <v>9.619160594096181</v>
      </c>
      <c r="K26" s="13">
        <f t="shared" si="13"/>
        <v>0.038433050157444276</v>
      </c>
      <c r="L26" s="13">
        <f aca="true" t="shared" si="19" ref="L26:L32">L25+K26</f>
        <v>0.07273083477617467</v>
      </c>
      <c r="M26" s="13"/>
      <c r="N26" s="10">
        <f t="shared" si="14"/>
        <v>18.822778479268038</v>
      </c>
      <c r="O26" s="9">
        <f t="shared" si="15"/>
        <v>7.363886904154339</v>
      </c>
    </row>
    <row r="27" spans="1:15" ht="12.75">
      <c r="A27" s="9"/>
      <c r="B27" s="11">
        <v>3</v>
      </c>
      <c r="C27" s="11">
        <v>700</v>
      </c>
      <c r="D27" s="12">
        <f t="shared" si="16"/>
        <v>72.11055484993196</v>
      </c>
      <c r="E27" s="12">
        <f t="shared" si="17"/>
        <v>55.9577905635472</v>
      </c>
      <c r="F27" s="12">
        <f t="shared" si="10"/>
        <v>16.15276428638476</v>
      </c>
      <c r="G27" s="12">
        <v>3</v>
      </c>
      <c r="H27" s="12">
        <f t="shared" si="18"/>
        <v>9</v>
      </c>
      <c r="I27" s="12">
        <f t="shared" si="11"/>
        <v>344.7762993352056</v>
      </c>
      <c r="J27" s="12">
        <f t="shared" si="12"/>
        <v>10.715991152334356</v>
      </c>
      <c r="K27" s="13">
        <f t="shared" si="13"/>
        <v>0.04684998451903558</v>
      </c>
      <c r="L27" s="13">
        <f t="shared" si="19"/>
        <v>0.11958081929521025</v>
      </c>
      <c r="M27" s="13"/>
      <c r="N27" s="10">
        <f t="shared" si="14"/>
        <v>34.9755427656528</v>
      </c>
      <c r="O27" s="9">
        <f t="shared" si="15"/>
        <v>22.486590009002203</v>
      </c>
    </row>
    <row r="28" spans="1:15" ht="12.75">
      <c r="A28" s="9" t="s">
        <v>44</v>
      </c>
      <c r="B28" s="11">
        <v>4</v>
      </c>
      <c r="C28" s="11">
        <v>800</v>
      </c>
      <c r="D28" s="12">
        <f t="shared" si="16"/>
        <v>55.9577905635472</v>
      </c>
      <c r="E28" s="12">
        <f t="shared" si="17"/>
        <v>42.07678825320991</v>
      </c>
      <c r="F28" s="12">
        <f t="shared" si="10"/>
        <v>13.881002310337287</v>
      </c>
      <c r="G28" s="12">
        <v>3</v>
      </c>
      <c r="H28" s="12">
        <f t="shared" si="18"/>
        <v>12</v>
      </c>
      <c r="I28" s="12">
        <f t="shared" si="11"/>
        <v>226.8030358413914</v>
      </c>
      <c r="J28" s="12">
        <f t="shared" si="12"/>
        <v>7.049264494355423</v>
      </c>
      <c r="K28" s="13">
        <f t="shared" si="13"/>
        <v>0.061202894656333405</v>
      </c>
      <c r="L28" s="13">
        <f t="shared" si="19"/>
        <v>0.18078371395154366</v>
      </c>
      <c r="M28" s="13"/>
      <c r="N28" s="10">
        <f t="shared" si="14"/>
        <v>48.856545075990084</v>
      </c>
      <c r="O28" s="9">
        <f t="shared" si="15"/>
        <v>53.271188654957555</v>
      </c>
    </row>
    <row r="29" spans="1:15" ht="12.75">
      <c r="A29" s="9" t="s">
        <v>44</v>
      </c>
      <c r="B29" s="11">
        <v>5</v>
      </c>
      <c r="C29" s="11">
        <v>800</v>
      </c>
      <c r="D29" s="12">
        <f t="shared" si="16"/>
        <v>42.07678825320991</v>
      </c>
      <c r="E29" s="12">
        <f t="shared" si="17"/>
        <v>31.63913535318885</v>
      </c>
      <c r="F29" s="12">
        <f t="shared" si="10"/>
        <v>10.437652900021064</v>
      </c>
      <c r="G29" s="12">
        <v>3</v>
      </c>
      <c r="H29" s="12">
        <f t="shared" si="18"/>
        <v>15</v>
      </c>
      <c r="I29" s="12">
        <f t="shared" si="11"/>
        <v>128.23687063467654</v>
      </c>
      <c r="J29" s="12">
        <f t="shared" si="12"/>
        <v>3.9857298015377802</v>
      </c>
      <c r="K29" s="13">
        <f t="shared" si="13"/>
        <v>0.08139354031615474</v>
      </c>
      <c r="L29" s="13">
        <f t="shared" si="19"/>
        <v>0.2621772542676984</v>
      </c>
      <c r="M29" s="12"/>
      <c r="N29" s="10">
        <f t="shared" si="14"/>
        <v>59.29419797601115</v>
      </c>
      <c r="O29" s="9">
        <f t="shared" si="15"/>
        <v>106.08781984390848</v>
      </c>
    </row>
    <row r="30" spans="1:15" ht="12.75">
      <c r="A30" s="9" t="s">
        <v>43</v>
      </c>
      <c r="B30" s="11">
        <v>6</v>
      </c>
      <c r="C30" s="11">
        <v>1400</v>
      </c>
      <c r="D30" s="12">
        <f t="shared" si="16"/>
        <v>31.63913535318885</v>
      </c>
      <c r="E30" s="12">
        <f t="shared" si="17"/>
        <v>20.05879823045306</v>
      </c>
      <c r="F30" s="12">
        <f t="shared" si="10"/>
        <v>11.580337122735788</v>
      </c>
      <c r="G30" s="12">
        <v>3</v>
      </c>
      <c r="H30" s="12">
        <f t="shared" si="18"/>
        <v>18</v>
      </c>
      <c r="I30" s="12">
        <f t="shared" si="11"/>
        <v>99.77991657456293</v>
      </c>
      <c r="J30" s="12">
        <f t="shared" si="12"/>
        <v>3.1012592955356166</v>
      </c>
      <c r="K30" s="13">
        <f t="shared" si="13"/>
        <v>0.11605879740420612</v>
      </c>
      <c r="L30" s="13">
        <f t="shared" si="19"/>
        <v>0.3782360516719045</v>
      </c>
      <c r="M30" s="12"/>
      <c r="N30" s="10">
        <f t="shared" si="14"/>
        <v>70.87453509874693</v>
      </c>
      <c r="O30" s="9">
        <f t="shared" si="15"/>
        <v>196.73117956562166</v>
      </c>
    </row>
    <row r="31" spans="1:15" ht="12.75">
      <c r="A31" s="9" t="s">
        <v>43</v>
      </c>
      <c r="B31" s="11">
        <v>7</v>
      </c>
      <c r="C31" s="11">
        <v>1400</v>
      </c>
      <c r="D31" s="12">
        <f t="shared" si="16"/>
        <v>20.05879823045306</v>
      </c>
      <c r="E31" s="12">
        <f t="shared" si="17"/>
        <v>12.717015871594425</v>
      </c>
      <c r="F31" s="12">
        <f>D31-E31</f>
        <v>7.3417823588586355</v>
      </c>
      <c r="G31" s="12">
        <v>3</v>
      </c>
      <c r="H31" s="12">
        <f t="shared" si="18"/>
        <v>21</v>
      </c>
      <c r="I31" s="12">
        <f>(D31^2-E31^2)/(2*G31)</f>
        <v>40.105482295273724</v>
      </c>
      <c r="J31" s="12">
        <f t="shared" si="12"/>
        <v>1.246518378046675</v>
      </c>
      <c r="K31" s="13">
        <f>F31/I31</f>
        <v>0.18306181446230446</v>
      </c>
      <c r="L31" s="13">
        <f t="shared" si="19"/>
        <v>0.561297866134209</v>
      </c>
      <c r="M31" s="12"/>
      <c r="N31" s="10">
        <f t="shared" si="14"/>
        <v>78.21631745760557</v>
      </c>
      <c r="O31" s="9">
        <f t="shared" si="15"/>
        <v>360.48823149780844</v>
      </c>
    </row>
    <row r="32" spans="1:15" ht="12.75">
      <c r="A32" s="9" t="s">
        <v>46</v>
      </c>
      <c r="B32" s="11">
        <v>8</v>
      </c>
      <c r="C32" s="11">
        <v>4200</v>
      </c>
      <c r="D32" s="12">
        <f t="shared" si="16"/>
        <v>12.717015871594425</v>
      </c>
      <c r="E32" s="12">
        <f t="shared" si="17"/>
        <v>4.6549076963949405</v>
      </c>
      <c r="F32" s="12">
        <f>D32-E32</f>
        <v>8.062108175199484</v>
      </c>
      <c r="G32" s="12">
        <v>3</v>
      </c>
      <c r="H32" s="12">
        <f t="shared" si="18"/>
        <v>24</v>
      </c>
      <c r="I32" s="12">
        <f>(D32^2-E32^2)/(2*G32)</f>
        <v>23.34238783607128</v>
      </c>
      <c r="J32" s="12">
        <f t="shared" si="12"/>
        <v>0.7255046881354907</v>
      </c>
      <c r="K32" s="13">
        <f>F32/I32</f>
        <v>0.34538489514517484</v>
      </c>
      <c r="L32" s="13">
        <f t="shared" si="19"/>
        <v>0.9066827612793837</v>
      </c>
      <c r="M32" s="12"/>
      <c r="N32" s="10">
        <f t="shared" si="14"/>
        <v>86.27842563280505</v>
      </c>
      <c r="O32" s="9">
        <f t="shared" si="15"/>
        <v>701.372229063092</v>
      </c>
    </row>
    <row r="33" spans="1:15" ht="12.75">
      <c r="A33" s="9" t="s">
        <v>46</v>
      </c>
      <c r="B33" s="11">
        <v>9</v>
      </c>
      <c r="C33" s="11">
        <v>4200</v>
      </c>
      <c r="D33" s="12">
        <f>E32</f>
        <v>4.6549076963949405</v>
      </c>
      <c r="E33" s="12">
        <f>$A$25*D33/($A$25+C33)</f>
        <v>1.703871873774752</v>
      </c>
      <c r="F33" s="12">
        <f>D33-E33</f>
        <v>2.9510358226201885</v>
      </c>
      <c r="G33" s="12">
        <v>4</v>
      </c>
      <c r="H33" s="12">
        <f>G33+H32</f>
        <v>28</v>
      </c>
      <c r="I33" s="12">
        <f>(D33^2-E33^2)/(2*G33)</f>
        <v>2.345623287464521</v>
      </c>
      <c r="J33" s="12">
        <f>I33/32.174</f>
        <v>0.07290431054467958</v>
      </c>
      <c r="K33" s="13">
        <f>F33/I33</f>
        <v>1.258103054480706</v>
      </c>
      <c r="L33" s="13">
        <f>L32+K33</f>
        <v>2.16478581576009</v>
      </c>
      <c r="M33" s="12">
        <f>(D25^2-E33^2)/(2*32.174*H33)</f>
        <v>4.587759377024236</v>
      </c>
      <c r="N33" s="10">
        <f>$C$2-E33</f>
        <v>89.22946145542524</v>
      </c>
      <c r="O33" s="9">
        <f>12*0.5*(L33-L32)*(N33+N32)+O32</f>
        <v>2026.2142820500367</v>
      </c>
    </row>
    <row r="34" spans="1:15" ht="12.75">
      <c r="A34" s="9"/>
      <c r="B34" s="14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0"/>
      <c r="O34" s="9"/>
    </row>
    <row r="49" ht="12.75">
      <c r="P49" s="5"/>
    </row>
  </sheetData>
  <sheetProtection/>
  <conditionalFormatting sqref="J9:J19">
    <cfRule type="cellIs" priority="4" dxfId="1" operator="greaterThan" stopIfTrue="1">
      <formula>$J$2</formula>
    </cfRule>
  </conditionalFormatting>
  <conditionalFormatting sqref="E10:E19">
    <cfRule type="cellIs" priority="3" dxfId="0" operator="lessThan" stopIfTrue="1">
      <formula>$G$2</formula>
    </cfRule>
  </conditionalFormatting>
  <conditionalFormatting sqref="J24:J34">
    <cfRule type="cellIs" priority="2" dxfId="1" operator="greaterThan" stopIfTrue="1">
      <formula>$J$2</formula>
    </cfRule>
  </conditionalFormatting>
  <conditionalFormatting sqref="E25:E34">
    <cfRule type="cellIs" priority="1" dxfId="0" operator="lessThan" stopIfTrue="1">
      <formula>$G$2</formula>
    </cfRule>
  </conditionalFormatting>
  <printOptions gridLines="1"/>
  <pageMargins left="0.75" right="0.75" top="1" bottom="1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13.140625" style="0" customWidth="1"/>
    <col min="2" max="2" width="6.421875" style="0" customWidth="1"/>
    <col min="3" max="3" width="12.28125" style="0" customWidth="1"/>
    <col min="4" max="4" width="13.140625" style="0" customWidth="1"/>
    <col min="5" max="5" width="12.8515625" style="0" customWidth="1"/>
    <col min="6" max="6" width="17.140625" style="0" customWidth="1"/>
    <col min="7" max="7" width="11.8515625" style="0" customWidth="1"/>
    <col min="8" max="8" width="14.140625" style="0" customWidth="1"/>
    <col min="9" max="9" width="14.00390625" style="0" customWidth="1"/>
    <col min="10" max="10" width="14.421875" style="0" customWidth="1"/>
    <col min="12" max="12" width="12.421875" style="0" customWidth="1"/>
    <col min="13" max="13" width="14.28125" style="0" customWidth="1"/>
  </cols>
  <sheetData>
    <row r="1" ht="12.75">
      <c r="A1" s="7" t="s">
        <v>35</v>
      </c>
    </row>
    <row r="2" spans="1:11" ht="12.75">
      <c r="A2" t="s">
        <v>17</v>
      </c>
      <c r="B2" t="s">
        <v>6</v>
      </c>
      <c r="C2" s="3">
        <f>C3*1.4666666666</f>
        <v>90.9333333292</v>
      </c>
      <c r="D2" t="s">
        <v>37</v>
      </c>
      <c r="E2" t="s">
        <v>40</v>
      </c>
      <c r="G2" s="3">
        <f>G3*1.4666666666</f>
        <v>14.666666666</v>
      </c>
      <c r="H2" t="s">
        <v>37</v>
      </c>
      <c r="I2" t="s">
        <v>41</v>
      </c>
      <c r="J2" s="26">
        <v>12</v>
      </c>
      <c r="K2" t="s">
        <v>42</v>
      </c>
    </row>
    <row r="3" spans="3:8" ht="12.75">
      <c r="C3" s="26">
        <v>62</v>
      </c>
      <c r="D3" t="s">
        <v>38</v>
      </c>
      <c r="G3" s="26">
        <v>10</v>
      </c>
      <c r="H3" t="s">
        <v>38</v>
      </c>
    </row>
    <row r="4" spans="1:13" ht="12.75">
      <c r="A4" s="6" t="s">
        <v>34</v>
      </c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</row>
    <row r="6" spans="1:15" ht="12.75">
      <c r="A6" s="15" t="s">
        <v>30</v>
      </c>
      <c r="B6" s="18" t="s">
        <v>9</v>
      </c>
      <c r="C6" s="18" t="s">
        <v>22</v>
      </c>
      <c r="D6" s="18" t="s">
        <v>17</v>
      </c>
      <c r="E6" s="18" t="s">
        <v>16</v>
      </c>
      <c r="F6" s="15" t="s">
        <v>10</v>
      </c>
      <c r="G6" s="21" t="s">
        <v>11</v>
      </c>
      <c r="H6" s="18" t="s">
        <v>7</v>
      </c>
      <c r="I6" s="18" t="s">
        <v>8</v>
      </c>
      <c r="J6" s="21" t="s">
        <v>8</v>
      </c>
      <c r="K6" s="18" t="s">
        <v>15</v>
      </c>
      <c r="L6" s="18" t="s">
        <v>7</v>
      </c>
      <c r="M6" s="18" t="s">
        <v>19</v>
      </c>
      <c r="N6" s="24" t="s">
        <v>31</v>
      </c>
      <c r="O6" s="24" t="s">
        <v>32</v>
      </c>
    </row>
    <row r="7" spans="1:15" ht="12.75">
      <c r="A7" s="16" t="s">
        <v>26</v>
      </c>
      <c r="B7" s="19" t="s">
        <v>21</v>
      </c>
      <c r="C7" s="19" t="s">
        <v>20</v>
      </c>
      <c r="D7" s="19" t="s">
        <v>27</v>
      </c>
      <c r="E7" s="19" t="s">
        <v>29</v>
      </c>
      <c r="F7" s="16" t="s">
        <v>28</v>
      </c>
      <c r="G7" s="22" t="s">
        <v>14</v>
      </c>
      <c r="H7" s="19" t="s">
        <v>23</v>
      </c>
      <c r="I7" s="19" t="s">
        <v>12</v>
      </c>
      <c r="J7" s="22" t="s">
        <v>13</v>
      </c>
      <c r="K7" s="19" t="s">
        <v>25</v>
      </c>
      <c r="L7" s="19" t="s">
        <v>24</v>
      </c>
      <c r="M7" s="19" t="s">
        <v>11</v>
      </c>
      <c r="N7" s="19"/>
      <c r="O7" s="19"/>
    </row>
    <row r="8" spans="1:15" ht="12.75">
      <c r="A8" s="17" t="s">
        <v>4</v>
      </c>
      <c r="B8" s="17" t="s">
        <v>18</v>
      </c>
      <c r="C8" s="17" t="s">
        <v>4</v>
      </c>
      <c r="D8" s="17" t="s">
        <v>0</v>
      </c>
      <c r="E8" s="17" t="s">
        <v>0</v>
      </c>
      <c r="F8" s="20" t="s">
        <v>0</v>
      </c>
      <c r="G8" s="23" t="s">
        <v>1</v>
      </c>
      <c r="H8" s="17" t="s">
        <v>1</v>
      </c>
      <c r="I8" s="17" t="s">
        <v>2</v>
      </c>
      <c r="J8" s="23" t="s">
        <v>3</v>
      </c>
      <c r="K8" s="17" t="s">
        <v>5</v>
      </c>
      <c r="L8" s="17" t="s">
        <v>5</v>
      </c>
      <c r="M8" s="17" t="s">
        <v>3</v>
      </c>
      <c r="N8" s="25" t="s">
        <v>0</v>
      </c>
      <c r="O8" s="25" t="s">
        <v>33</v>
      </c>
    </row>
    <row r="9" spans="1:15" ht="12.75">
      <c r="A9" s="8" t="s">
        <v>36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>$C$2-D10</f>
        <v>0</v>
      </c>
      <c r="O9" s="9">
        <v>0</v>
      </c>
    </row>
    <row r="10" spans="1:15" ht="12.75">
      <c r="A10" s="11">
        <v>5000</v>
      </c>
      <c r="B10" s="11">
        <v>1</v>
      </c>
      <c r="C10" s="11">
        <v>400</v>
      </c>
      <c r="D10" s="12">
        <f>$C$2</f>
        <v>90.9333333292</v>
      </c>
      <c r="E10" s="12">
        <f aca="true" t="shared" si="0" ref="E10:E15">$A$10*D10/($A$10+C10)</f>
        <v>84.19753086037036</v>
      </c>
      <c r="F10" s="12">
        <f aca="true" t="shared" si="1" ref="F10:F15">D10-E10</f>
        <v>6.7358024688296325</v>
      </c>
      <c r="G10" s="12">
        <v>3</v>
      </c>
      <c r="H10" s="12">
        <f>G10</f>
        <v>3</v>
      </c>
      <c r="I10" s="12">
        <f aca="true" t="shared" si="2" ref="I10:I15">(D10^2-E10^2)/(2*G10)</f>
        <v>196.60781789606244</v>
      </c>
      <c r="J10" s="12">
        <f aca="true" t="shared" si="3" ref="J10:J16">I10/32.174</f>
        <v>6.110767013615417</v>
      </c>
      <c r="K10" s="13">
        <f aca="true" t="shared" si="4" ref="K10:K15">F10/I10</f>
        <v>0.034260094745523</v>
      </c>
      <c r="L10" s="13">
        <f>K10</f>
        <v>0.034260094745523</v>
      </c>
      <c r="M10" s="13"/>
      <c r="N10" s="10">
        <f aca="true" t="shared" si="5" ref="N10:N16">$C$2-E10</f>
        <v>6.7358024688296325</v>
      </c>
      <c r="O10" s="9">
        <f aca="true" t="shared" si="6" ref="O10:O16">12*0.5*(L10-L9)*(N10+N9)+O9</f>
        <v>1.384615384615386</v>
      </c>
    </row>
    <row r="11" spans="1:15" ht="12.75">
      <c r="A11" s="9"/>
      <c r="B11" s="11">
        <v>2</v>
      </c>
      <c r="C11" s="11">
        <v>600</v>
      </c>
      <c r="D11" s="12">
        <f aca="true" t="shared" si="7" ref="D11:D16">E10</f>
        <v>84.19753086037036</v>
      </c>
      <c r="E11" s="12">
        <f t="shared" si="0"/>
        <v>75.17636683961639</v>
      </c>
      <c r="F11" s="12">
        <f t="shared" si="1"/>
        <v>9.021164020753972</v>
      </c>
      <c r="G11" s="12">
        <v>3</v>
      </c>
      <c r="H11" s="12">
        <f aca="true" t="shared" si="8" ref="H11:H16">G11+H10</f>
        <v>6</v>
      </c>
      <c r="I11" s="12">
        <f t="shared" si="2"/>
        <v>239.62301196307408</v>
      </c>
      <c r="J11" s="12">
        <f t="shared" si="3"/>
        <v>7.447722134738425</v>
      </c>
      <c r="K11" s="13">
        <f t="shared" si="4"/>
        <v>0.03764731920715584</v>
      </c>
      <c r="L11" s="13">
        <f aca="true" t="shared" si="9" ref="L11:L16">L10+K11</f>
        <v>0.07190741395267884</v>
      </c>
      <c r="M11" s="13"/>
      <c r="N11" s="10">
        <f t="shared" si="5"/>
        <v>15.756966489583604</v>
      </c>
      <c r="O11" s="9">
        <f t="shared" si="6"/>
        <v>6.465370101596522</v>
      </c>
    </row>
    <row r="12" spans="1:15" ht="12.75">
      <c r="A12" s="9"/>
      <c r="B12" s="11">
        <v>3</v>
      </c>
      <c r="C12" s="11">
        <v>1400</v>
      </c>
      <c r="D12" s="12">
        <f t="shared" si="7"/>
        <v>75.17636683961639</v>
      </c>
      <c r="E12" s="12">
        <f t="shared" si="0"/>
        <v>58.73153659345031</v>
      </c>
      <c r="F12" s="12">
        <f t="shared" si="1"/>
        <v>16.444830246166084</v>
      </c>
      <c r="G12" s="12">
        <v>3</v>
      </c>
      <c r="H12" s="12">
        <f t="shared" si="8"/>
        <v>9</v>
      </c>
      <c r="I12" s="12">
        <f t="shared" si="2"/>
        <v>367.0154567627971</v>
      </c>
      <c r="J12" s="12">
        <f t="shared" si="3"/>
        <v>11.4072063393671</v>
      </c>
      <c r="K12" s="13">
        <f t="shared" si="4"/>
        <v>0.0448069146493588</v>
      </c>
      <c r="L12" s="13">
        <f t="shared" si="9"/>
        <v>0.11671432860203765</v>
      </c>
      <c r="M12" s="13"/>
      <c r="N12" s="10">
        <f t="shared" si="5"/>
        <v>32.20179673574969</v>
      </c>
      <c r="O12" s="9">
        <f t="shared" si="6"/>
        <v>19.358675364754422</v>
      </c>
    </row>
    <row r="13" spans="1:15" ht="12.75">
      <c r="A13" s="9"/>
      <c r="B13" s="11">
        <v>4</v>
      </c>
      <c r="C13" s="11">
        <v>1400</v>
      </c>
      <c r="D13" s="12">
        <f t="shared" si="7"/>
        <v>58.73153659345031</v>
      </c>
      <c r="E13" s="12">
        <f t="shared" si="0"/>
        <v>45.88401296363305</v>
      </c>
      <c r="F13" s="12">
        <f t="shared" si="1"/>
        <v>12.84752362981726</v>
      </c>
      <c r="G13" s="12">
        <v>3</v>
      </c>
      <c r="H13" s="12">
        <f t="shared" si="8"/>
        <v>12</v>
      </c>
      <c r="I13" s="12">
        <f t="shared" si="2"/>
        <v>224.0084574968245</v>
      </c>
      <c r="J13" s="12">
        <f t="shared" si="3"/>
        <v>6.962406212992618</v>
      </c>
      <c r="K13" s="13">
        <f t="shared" si="4"/>
        <v>0.05735285075117927</v>
      </c>
      <c r="L13" s="13">
        <f t="shared" si="9"/>
        <v>0.17406717935321692</v>
      </c>
      <c r="M13" s="13"/>
      <c r="N13" s="10">
        <f t="shared" si="5"/>
        <v>45.04932036556695</v>
      </c>
      <c r="O13" s="9">
        <f t="shared" si="6"/>
        <v>45.942106101596536</v>
      </c>
    </row>
    <row r="14" spans="1:15" ht="12.75">
      <c r="A14" s="9"/>
      <c r="B14" s="11">
        <v>5</v>
      </c>
      <c r="C14" s="11">
        <v>4200</v>
      </c>
      <c r="D14" s="12">
        <f t="shared" si="7"/>
        <v>45.88401296363305</v>
      </c>
      <c r="E14" s="12">
        <f t="shared" si="0"/>
        <v>24.936963567191874</v>
      </c>
      <c r="F14" s="12">
        <f t="shared" si="1"/>
        <v>20.947049396441173</v>
      </c>
      <c r="G14" s="12">
        <v>3</v>
      </c>
      <c r="H14" s="12">
        <f t="shared" si="8"/>
        <v>15</v>
      </c>
      <c r="I14" s="12">
        <f t="shared" si="2"/>
        <v>247.24841561589847</v>
      </c>
      <c r="J14" s="12">
        <f t="shared" si="3"/>
        <v>7.684727283393376</v>
      </c>
      <c r="K14" s="13">
        <f t="shared" si="4"/>
        <v>0.08472066178568566</v>
      </c>
      <c r="L14" s="13">
        <f t="shared" si="9"/>
        <v>0.2587878411389026</v>
      </c>
      <c r="M14" s="12"/>
      <c r="N14" s="10">
        <f t="shared" si="5"/>
        <v>65.99636976200813</v>
      </c>
      <c r="O14" s="9">
        <f t="shared" si="6"/>
        <v>102.38929223793458</v>
      </c>
    </row>
    <row r="15" spans="1:15" ht="12.75">
      <c r="A15" s="9"/>
      <c r="B15" s="11">
        <v>6</v>
      </c>
      <c r="C15" s="11">
        <v>4200</v>
      </c>
      <c r="D15" s="12">
        <f t="shared" si="7"/>
        <v>24.936963567191874</v>
      </c>
      <c r="E15" s="12">
        <f t="shared" si="0"/>
        <v>13.552697590865149</v>
      </c>
      <c r="F15" s="12">
        <f t="shared" si="1"/>
        <v>11.384265976326725</v>
      </c>
      <c r="G15" s="12">
        <v>3</v>
      </c>
      <c r="H15" s="12">
        <f t="shared" si="8"/>
        <v>18</v>
      </c>
      <c r="I15" s="12">
        <f t="shared" si="2"/>
        <v>73.02942332700214</v>
      </c>
      <c r="J15" s="12">
        <f t="shared" si="3"/>
        <v>2.2698272930627876</v>
      </c>
      <c r="K15" s="13">
        <f t="shared" si="4"/>
        <v>0.15588601768566163</v>
      </c>
      <c r="L15" s="13">
        <f t="shared" si="9"/>
        <v>0.4146738588245642</v>
      </c>
      <c r="M15" s="12">
        <f>(D10^2-E15^2)/(2*32.174*H15)</f>
        <v>6.980442712861621</v>
      </c>
      <c r="N15" s="10">
        <f t="shared" si="5"/>
        <v>77.38063573833485</v>
      </c>
      <c r="O15" s="9">
        <f t="shared" si="6"/>
        <v>236.4921147287966</v>
      </c>
    </row>
    <row r="16" spans="1:15" ht="12.75">
      <c r="A16" s="9"/>
      <c r="B16" s="11">
        <v>7</v>
      </c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0"/>
      <c r="O16" s="9"/>
    </row>
    <row r="17" spans="1:15" ht="12.75">
      <c r="A17" s="9"/>
      <c r="B17" s="11">
        <v>8</v>
      </c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0"/>
      <c r="O17" s="9"/>
    </row>
    <row r="18" spans="1:15" ht="12.75">
      <c r="A18" s="9"/>
      <c r="B18" s="11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0"/>
      <c r="O18" s="9"/>
    </row>
    <row r="19" spans="1:15" ht="12.75">
      <c r="A19" s="9"/>
      <c r="B19" s="14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0"/>
      <c r="O19" s="9"/>
    </row>
    <row r="20" spans="1:15" ht="12.75">
      <c r="A20" s="1"/>
      <c r="B20" s="2"/>
      <c r="C20" s="2"/>
      <c r="D20" s="2"/>
      <c r="E20" s="2"/>
      <c r="F20" s="1"/>
      <c r="G20" s="2"/>
      <c r="H20" s="2"/>
      <c r="I20" s="2"/>
      <c r="J20" s="2"/>
      <c r="K20" s="2"/>
      <c r="L20" s="2"/>
      <c r="M20" s="2"/>
      <c r="N20" s="4"/>
      <c r="O20" s="4"/>
    </row>
    <row r="21" spans="1:15" ht="12.75">
      <c r="A21" s="15" t="s">
        <v>30</v>
      </c>
      <c r="B21" s="18" t="s">
        <v>9</v>
      </c>
      <c r="C21" s="18" t="s">
        <v>22</v>
      </c>
      <c r="D21" s="18" t="s">
        <v>17</v>
      </c>
      <c r="E21" s="18" t="s">
        <v>16</v>
      </c>
      <c r="F21" s="15" t="s">
        <v>10</v>
      </c>
      <c r="G21" s="21" t="s">
        <v>11</v>
      </c>
      <c r="H21" s="18" t="s">
        <v>7</v>
      </c>
      <c r="I21" s="18" t="s">
        <v>8</v>
      </c>
      <c r="J21" s="21" t="s">
        <v>8</v>
      </c>
      <c r="K21" s="18" t="s">
        <v>15</v>
      </c>
      <c r="L21" s="18" t="s">
        <v>7</v>
      </c>
      <c r="M21" s="18" t="s">
        <v>19</v>
      </c>
      <c r="N21" s="24" t="s">
        <v>31</v>
      </c>
      <c r="O21" s="24" t="s">
        <v>32</v>
      </c>
    </row>
    <row r="22" spans="1:15" ht="12.75">
      <c r="A22" s="16" t="s">
        <v>26</v>
      </c>
      <c r="B22" s="19" t="s">
        <v>21</v>
      </c>
      <c r="C22" s="19" t="s">
        <v>20</v>
      </c>
      <c r="D22" s="19" t="s">
        <v>27</v>
      </c>
      <c r="E22" s="19" t="s">
        <v>29</v>
      </c>
      <c r="F22" s="16" t="s">
        <v>28</v>
      </c>
      <c r="G22" s="22" t="s">
        <v>14</v>
      </c>
      <c r="H22" s="19" t="s">
        <v>23</v>
      </c>
      <c r="I22" s="19" t="s">
        <v>12</v>
      </c>
      <c r="J22" s="22" t="s">
        <v>13</v>
      </c>
      <c r="K22" s="19" t="s">
        <v>25</v>
      </c>
      <c r="L22" s="19" t="s">
        <v>24</v>
      </c>
      <c r="M22" s="19" t="s">
        <v>11</v>
      </c>
      <c r="N22" s="19"/>
      <c r="O22" s="19"/>
    </row>
    <row r="23" spans="1:15" ht="12.75">
      <c r="A23" s="17" t="s">
        <v>4</v>
      </c>
      <c r="B23" s="17" t="s">
        <v>18</v>
      </c>
      <c r="C23" s="17" t="s">
        <v>4</v>
      </c>
      <c r="D23" s="17" t="s">
        <v>0</v>
      </c>
      <c r="E23" s="17" t="s">
        <v>0</v>
      </c>
      <c r="F23" s="20" t="s">
        <v>0</v>
      </c>
      <c r="G23" s="23" t="s">
        <v>1</v>
      </c>
      <c r="H23" s="17" t="s">
        <v>1</v>
      </c>
      <c r="I23" s="17" t="s">
        <v>2</v>
      </c>
      <c r="J23" s="23" t="s">
        <v>3</v>
      </c>
      <c r="K23" s="17" t="s">
        <v>5</v>
      </c>
      <c r="L23" s="17" t="s">
        <v>5</v>
      </c>
      <c r="M23" s="17" t="s">
        <v>3</v>
      </c>
      <c r="N23" s="25" t="s">
        <v>0</v>
      </c>
      <c r="O23" s="25" t="s">
        <v>33</v>
      </c>
    </row>
    <row r="24" spans="1:15" ht="12.75">
      <c r="A24" s="8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>$C$2-D25</f>
        <v>0</v>
      </c>
      <c r="O24" s="9">
        <v>0</v>
      </c>
    </row>
    <row r="25" spans="1:15" ht="12.75">
      <c r="A25" s="11">
        <v>2425</v>
      </c>
      <c r="B25" s="11">
        <v>1</v>
      </c>
      <c r="C25" s="11">
        <v>400</v>
      </c>
      <c r="D25" s="12">
        <f>$C$2</f>
        <v>90.9333333292</v>
      </c>
      <c r="E25" s="12">
        <f>$A$25*D25/($A$25+C25)</f>
        <v>78.05781710559646</v>
      </c>
      <c r="F25" s="12">
        <f aca="true" t="shared" si="10" ref="F25:F30">D25-E25</f>
        <v>12.87551622360354</v>
      </c>
      <c r="G25" s="12">
        <v>3</v>
      </c>
      <c r="H25" s="12">
        <f>G25</f>
        <v>3</v>
      </c>
      <c r="I25" s="12">
        <f aca="true" t="shared" si="11" ref="I25:I30">(D25^2-E25^2)/(2*G25)</f>
        <v>362.64138317810784</v>
      </c>
      <c r="J25" s="12">
        <f aca="true" t="shared" si="12" ref="J25:J33">I25/32.174</f>
        <v>11.271255771060728</v>
      </c>
      <c r="K25" s="13">
        <f aca="true" t="shared" si="13" ref="K25:K30">F25/I25</f>
        <v>0.035504817764496155</v>
      </c>
      <c r="L25" s="13">
        <f>K25</f>
        <v>0.035504817764496155</v>
      </c>
      <c r="M25" s="13"/>
      <c r="N25" s="10">
        <f aca="true" t="shared" si="14" ref="N25:N34">$C$2-E25</f>
        <v>12.87551622360354</v>
      </c>
      <c r="O25" s="9">
        <f aca="true" t="shared" si="15" ref="O25:O34">12*0.5*(L25-L24)*(N25+N24)+O24</f>
        <v>2.7428571428571447</v>
      </c>
    </row>
    <row r="26" spans="1:15" ht="12.75">
      <c r="A26" s="9"/>
      <c r="B26" s="11">
        <v>2</v>
      </c>
      <c r="C26" s="11">
        <v>600</v>
      </c>
      <c r="D26" s="12">
        <f aca="true" t="shared" si="16" ref="D26:D33">E25</f>
        <v>78.05781710559646</v>
      </c>
      <c r="E26" s="12">
        <f aca="true" t="shared" si="17" ref="E26:E33">$A$25*D26/($A$25+C26)</f>
        <v>62.57527486977567</v>
      </c>
      <c r="F26" s="12">
        <f t="shared" si="10"/>
        <v>15.482542235820787</v>
      </c>
      <c r="G26" s="12">
        <v>3</v>
      </c>
      <c r="H26" s="12">
        <f aca="true" t="shared" si="18" ref="H26:H33">G26+H25</f>
        <v>6</v>
      </c>
      <c r="I26" s="12">
        <f t="shared" si="11"/>
        <v>362.8929643771282</v>
      </c>
      <c r="J26" s="12">
        <f t="shared" si="12"/>
        <v>11.279075165572456</v>
      </c>
      <c r="K26" s="13">
        <f t="shared" si="13"/>
        <v>0.04266421164266748</v>
      </c>
      <c r="L26" s="13">
        <f aca="true" t="shared" si="19" ref="L26:L33">L25+K26</f>
        <v>0.07816902940716364</v>
      </c>
      <c r="M26" s="13"/>
      <c r="N26" s="10">
        <f t="shared" si="14"/>
        <v>28.358058459424328</v>
      </c>
      <c r="O26" s="9">
        <f t="shared" si="15"/>
        <v>13.298044885219763</v>
      </c>
    </row>
    <row r="27" spans="1:16" ht="12.75">
      <c r="A27" s="9"/>
      <c r="B27" s="11">
        <v>3</v>
      </c>
      <c r="C27" s="11">
        <v>1400</v>
      </c>
      <c r="D27" s="12">
        <f t="shared" si="16"/>
        <v>62.57527486977567</v>
      </c>
      <c r="E27" s="12">
        <f t="shared" si="17"/>
        <v>39.6719062899885</v>
      </c>
      <c r="F27" s="12">
        <f t="shared" si="10"/>
        <v>22.90336857978717</v>
      </c>
      <c r="G27" s="12">
        <v>3</v>
      </c>
      <c r="H27" s="12">
        <f t="shared" si="18"/>
        <v>9</v>
      </c>
      <c r="I27" s="12">
        <f t="shared" si="11"/>
        <v>390.30081272439156</v>
      </c>
      <c r="J27" s="12">
        <f t="shared" si="12"/>
        <v>12.130938419978603</v>
      </c>
      <c r="K27" s="13">
        <f t="shared" si="13"/>
        <v>0.05868132433523841</v>
      </c>
      <c r="L27" s="13">
        <f t="shared" si="19"/>
        <v>0.13685035374240206</v>
      </c>
      <c r="M27" s="13"/>
      <c r="N27" s="10">
        <f t="shared" si="14"/>
        <v>51.2614270392115</v>
      </c>
      <c r="O27" s="9">
        <f t="shared" si="15"/>
        <v>41.33110599692134</v>
      </c>
      <c r="P27" t="s">
        <v>45</v>
      </c>
    </row>
    <row r="28" spans="1:15" ht="12.75">
      <c r="A28" s="9"/>
      <c r="B28" s="11">
        <v>4</v>
      </c>
      <c r="C28" s="11">
        <v>1400</v>
      </c>
      <c r="D28" s="12">
        <f t="shared" si="16"/>
        <v>39.6719062899885</v>
      </c>
      <c r="E28" s="12">
        <f t="shared" si="17"/>
        <v>25.15147000084238</v>
      </c>
      <c r="F28" s="12">
        <f t="shared" si="10"/>
        <v>14.520436289146119</v>
      </c>
      <c r="G28" s="12">
        <v>3</v>
      </c>
      <c r="H28" s="12">
        <f t="shared" si="18"/>
        <v>12</v>
      </c>
      <c r="I28" s="12">
        <f t="shared" si="11"/>
        <v>156.87728424639246</v>
      </c>
      <c r="J28" s="12">
        <f t="shared" si="12"/>
        <v>4.875902413327298</v>
      </c>
      <c r="K28" s="13">
        <f t="shared" si="13"/>
        <v>0.092559202301974</v>
      </c>
      <c r="L28" s="13">
        <f t="shared" si="19"/>
        <v>0.22940955604437607</v>
      </c>
      <c r="M28" s="13"/>
      <c r="N28" s="10">
        <f t="shared" si="14"/>
        <v>65.78186332835762</v>
      </c>
      <c r="O28" s="9">
        <f t="shared" si="15"/>
        <v>106.33170754424442</v>
      </c>
    </row>
    <row r="29" spans="1:15" ht="12.75">
      <c r="A29" s="9"/>
      <c r="B29" s="11">
        <v>5</v>
      </c>
      <c r="C29" s="11">
        <v>4200</v>
      </c>
      <c r="D29" s="12">
        <f t="shared" si="16"/>
        <v>25.15147000084238</v>
      </c>
      <c r="E29" s="12">
        <f t="shared" si="17"/>
        <v>9.206387132383815</v>
      </c>
      <c r="F29" s="12">
        <f t="shared" si="10"/>
        <v>15.945082868458565</v>
      </c>
      <c r="G29" s="12">
        <v>3</v>
      </c>
      <c r="H29" s="12">
        <f t="shared" si="18"/>
        <v>15</v>
      </c>
      <c r="I29" s="12">
        <f t="shared" si="11"/>
        <v>91.30647986199199</v>
      </c>
      <c r="J29" s="12">
        <f t="shared" si="12"/>
        <v>2.837896433828308</v>
      </c>
      <c r="K29" s="13">
        <f t="shared" si="13"/>
        <v>0.17463254407090553</v>
      </c>
      <c r="L29" s="13">
        <f t="shared" si="19"/>
        <v>0.40404210011528163</v>
      </c>
      <c r="M29" s="12"/>
      <c r="N29" s="10">
        <f t="shared" si="14"/>
        <v>81.72694619681619</v>
      </c>
      <c r="O29" s="9">
        <f t="shared" si="15"/>
        <v>260.8907396257548</v>
      </c>
    </row>
    <row r="30" spans="1:15" ht="12.75">
      <c r="A30" s="9"/>
      <c r="B30" s="11">
        <v>6</v>
      </c>
      <c r="C30" s="11">
        <v>4200</v>
      </c>
      <c r="D30" s="12">
        <f t="shared" si="16"/>
        <v>9.206387132383815</v>
      </c>
      <c r="E30" s="12">
        <f t="shared" si="17"/>
        <v>3.369885101287661</v>
      </c>
      <c r="F30" s="12">
        <f t="shared" si="10"/>
        <v>5.836502031096154</v>
      </c>
      <c r="G30" s="12">
        <v>3</v>
      </c>
      <c r="H30" s="12">
        <f t="shared" si="18"/>
        <v>18</v>
      </c>
      <c r="I30" s="12">
        <f t="shared" si="11"/>
        <v>12.233573072573625</v>
      </c>
      <c r="J30" s="12">
        <f t="shared" si="12"/>
        <v>0.3802316489268858</v>
      </c>
      <c r="K30" s="13">
        <f t="shared" si="13"/>
        <v>0.4770889090596903</v>
      </c>
      <c r="L30" s="13">
        <f t="shared" si="19"/>
        <v>0.881131009174972</v>
      </c>
      <c r="M30" s="12">
        <f>(D25^2-E30^2)/(2*32.174*H30)</f>
        <v>7.129216642115712</v>
      </c>
      <c r="N30" s="10">
        <f t="shared" si="14"/>
        <v>87.56344822791233</v>
      </c>
      <c r="O30" s="9">
        <f t="shared" si="15"/>
        <v>745.4901571680252</v>
      </c>
    </row>
    <row r="31" spans="1:15" ht="12.75">
      <c r="A31" s="9"/>
      <c r="B31" s="11">
        <v>7</v>
      </c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0"/>
      <c r="O31" s="9"/>
    </row>
    <row r="32" spans="1:15" ht="12.75">
      <c r="A32" s="9"/>
      <c r="B32" s="11">
        <v>8</v>
      </c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0"/>
      <c r="O32" s="9"/>
    </row>
    <row r="33" spans="1:15" ht="12.75">
      <c r="A33" s="9"/>
      <c r="B33" s="11">
        <v>9</v>
      </c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0"/>
      <c r="O33" s="9"/>
    </row>
    <row r="34" spans="1:15" ht="12.75">
      <c r="A34" s="9"/>
      <c r="B34" s="14">
        <v>10</v>
      </c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0"/>
      <c r="O34" s="9"/>
    </row>
    <row r="49" ht="12.75">
      <c r="P49" s="5"/>
    </row>
  </sheetData>
  <sheetProtection/>
  <conditionalFormatting sqref="J9:J19">
    <cfRule type="cellIs" priority="4" dxfId="1" operator="greaterThan" stopIfTrue="1">
      <formula>$J$2</formula>
    </cfRule>
  </conditionalFormatting>
  <conditionalFormatting sqref="E10:E19">
    <cfRule type="cellIs" priority="3" dxfId="0" operator="lessThan" stopIfTrue="1">
      <formula>$G$2</formula>
    </cfRule>
  </conditionalFormatting>
  <conditionalFormatting sqref="J24:J34">
    <cfRule type="cellIs" priority="2" dxfId="1" operator="greaterThan" stopIfTrue="1">
      <formula>$J$2</formula>
    </cfRule>
  </conditionalFormatting>
  <conditionalFormatting sqref="E25:E34">
    <cfRule type="cellIs" priority="1" dxfId="0" operator="lessThan" stopIfTrue="1">
      <formula>$G$2</formula>
    </cfRule>
  </conditionalFormatting>
  <printOptions gridLines="1"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Bielenberg</cp:lastModifiedBy>
  <cp:lastPrinted>2003-09-23T21:01:36Z</cp:lastPrinted>
  <dcterms:created xsi:type="dcterms:W3CDTF">2003-09-23T15:14:37Z</dcterms:created>
  <dcterms:modified xsi:type="dcterms:W3CDTF">2011-12-13T15:04:41Z</dcterms:modified>
  <cp:category/>
  <cp:version/>
  <cp:contentType/>
  <cp:contentStatus/>
</cp:coreProperties>
</file>