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00" activeTab="0"/>
  </bookViews>
  <sheets>
    <sheet name="70 mph MASH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<sst xmlns="http://schemas.openxmlformats.org/spreadsheetml/2006/main" count="99" uniqueCount="43">
  <si>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(fps)</t>
  </si>
  <si>
    <t>(ft)</t>
  </si>
  <si>
    <t>(ft/sec^2)</t>
  </si>
  <si>
    <t>(G's)</t>
  </si>
  <si>
    <t>(lbs)</t>
  </si>
  <si>
    <t>(sec)</t>
  </si>
  <si>
    <t>=</t>
  </si>
  <si>
    <t>Accumulated</t>
  </si>
  <si>
    <t>Average</t>
  </si>
  <si>
    <t>Barrel</t>
  </si>
  <si>
    <t>Change in Velocity</t>
  </si>
  <si>
    <t>Deceleration</t>
  </si>
  <si>
    <t>Deceleration, a</t>
  </si>
  <si>
    <t>Deceleration, G</t>
  </si>
  <si>
    <t>Distance</t>
  </si>
  <si>
    <t>Event</t>
  </si>
  <si>
    <t>Final Velocity</t>
  </si>
  <si>
    <t>Initial Velocity</t>
  </si>
  <si>
    <t>No.</t>
  </si>
  <si>
    <t>Overall Average</t>
  </si>
  <si>
    <t>Per Row</t>
  </si>
  <si>
    <t>Row</t>
  </si>
  <si>
    <t>Sand Weight</t>
  </si>
  <si>
    <t>System Length</t>
  </si>
  <si>
    <t>Time</t>
  </si>
  <si>
    <t>Time, t</t>
  </si>
  <si>
    <t>Type</t>
  </si>
  <si>
    <t>V0</t>
  </si>
  <si>
    <t>V0 - V1</t>
  </si>
  <si>
    <t>V1</t>
  </si>
  <si>
    <t>Vehicle</t>
  </si>
  <si>
    <t>OIV</t>
  </si>
  <si>
    <t>OD</t>
  </si>
  <si>
    <t>(inches)</t>
  </si>
  <si>
    <t>Final Barrier Configuration</t>
  </si>
  <si>
    <t>Crash Cushion - 12 G limit on average deceleration</t>
  </si>
  <si>
    <t>2270P</t>
  </si>
  <si>
    <t>ft/s</t>
  </si>
  <si>
    <t>mph</t>
  </si>
  <si>
    <t>1100C</t>
  </si>
  <si>
    <t>Okay when final velocity =</t>
  </si>
  <si>
    <t xml:space="preserve">g limit = </t>
  </si>
  <si>
    <t>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</si>
</sst>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13.140625" style="0" customWidth="1"/>
    <col min="2" max="2" width="6.421875" style="0" customWidth="1"/>
    <col min="3" max="3" width="12.28125" style="0" customWidth="1"/>
    <col min="4" max="4" width="13.140625" style="0" customWidth="1"/>
    <col min="5" max="5" width="12.8515625" style="0" customWidth="1"/>
    <col min="6" max="6" width="17.140625" style="0" customWidth="1"/>
    <col min="7" max="7" width="11.8515625" style="0" customWidth="1"/>
    <col min="8" max="8" width="14.140625" style="0" customWidth="1"/>
    <col min="9" max="9" width="14.00390625" style="0" customWidth="1"/>
    <col min="10" max="10" width="14.421875" style="0" customWidth="1"/>
    <col min="12" max="12" width="12.421875" style="0" customWidth="1"/>
    <col min="13" max="13" width="14.28125" style="0" customWidth="1"/>
  </cols>
  <sheetData>
    <row r="1" ht="12.75">
      <c r="A1" s="7" t="s">
        <v>35</v>
      </c>
    </row>
    <row r="2" spans="1:11" ht="12.75">
      <c r="A2" t="s">
        <v>17</v>
      </c>
      <c r="B2" t="s">
        <v>6</v>
      </c>
      <c r="C2" s="3">
        <f>C3*1.4666666666</f>
        <v>102.666666662</v>
      </c>
      <c r="D2" t="s">
        <v>37</v>
      </c>
      <c r="E2" t="s">
        <v>40</v>
      </c>
      <c r="G2" s="3">
        <f>G3*1.4666666666</f>
        <v>14.666666666</v>
      </c>
      <c r="H2" t="s">
        <v>37</v>
      </c>
      <c r="I2" t="s">
        <v>41</v>
      </c>
      <c r="J2" s="26">
        <v>12</v>
      </c>
      <c r="K2" t="s">
        <v>42</v>
      </c>
    </row>
    <row r="3" spans="3:8" ht="12.75">
      <c r="C3" s="26">
        <v>70</v>
      </c>
      <c r="D3" t="s">
        <v>38</v>
      </c>
      <c r="G3" s="26">
        <v>10</v>
      </c>
      <c r="H3" t="s">
        <v>38</v>
      </c>
    </row>
    <row r="4" spans="1:13" ht="12.75">
      <c r="A4" s="6" t="s">
        <v>34</v>
      </c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</row>
    <row r="6" spans="1:15" ht="12.75">
      <c r="A6" s="15" t="s">
        <v>30</v>
      </c>
      <c r="B6" s="18" t="s">
        <v>9</v>
      </c>
      <c r="C6" s="18" t="s">
        <v>22</v>
      </c>
      <c r="D6" s="18" t="s">
        <v>17</v>
      </c>
      <c r="E6" s="18" t="s">
        <v>16</v>
      </c>
      <c r="F6" s="15" t="s">
        <v>10</v>
      </c>
      <c r="G6" s="21" t="s">
        <v>11</v>
      </c>
      <c r="H6" s="18" t="s">
        <v>7</v>
      </c>
      <c r="I6" s="18" t="s">
        <v>8</v>
      </c>
      <c r="J6" s="21" t="s">
        <v>8</v>
      </c>
      <c r="K6" s="18" t="s">
        <v>15</v>
      </c>
      <c r="L6" s="18" t="s">
        <v>7</v>
      </c>
      <c r="M6" s="18" t="s">
        <v>19</v>
      </c>
      <c r="N6" s="24" t="s">
        <v>31</v>
      </c>
      <c r="O6" s="24" t="s">
        <v>32</v>
      </c>
    </row>
    <row r="7" spans="1:15" ht="12.75">
      <c r="A7" s="16" t="s">
        <v>26</v>
      </c>
      <c r="B7" s="19" t="s">
        <v>21</v>
      </c>
      <c r="C7" s="19" t="s">
        <v>20</v>
      </c>
      <c r="D7" s="19" t="s">
        <v>27</v>
      </c>
      <c r="E7" s="19" t="s">
        <v>29</v>
      </c>
      <c r="F7" s="16" t="s">
        <v>28</v>
      </c>
      <c r="G7" s="22" t="s">
        <v>14</v>
      </c>
      <c r="H7" s="19" t="s">
        <v>23</v>
      </c>
      <c r="I7" s="19" t="s">
        <v>12</v>
      </c>
      <c r="J7" s="22" t="s">
        <v>13</v>
      </c>
      <c r="K7" s="19" t="s">
        <v>25</v>
      </c>
      <c r="L7" s="19" t="s">
        <v>24</v>
      </c>
      <c r="M7" s="19" t="s">
        <v>11</v>
      </c>
      <c r="N7" s="19"/>
      <c r="O7" s="19"/>
    </row>
    <row r="8" spans="1:15" ht="12.75">
      <c r="A8" s="17" t="s">
        <v>4</v>
      </c>
      <c r="B8" s="17" t="s">
        <v>18</v>
      </c>
      <c r="C8" s="17" t="s">
        <v>4</v>
      </c>
      <c r="D8" s="17" t="s">
        <v>0</v>
      </c>
      <c r="E8" s="17" t="s">
        <v>0</v>
      </c>
      <c r="F8" s="20" t="s">
        <v>0</v>
      </c>
      <c r="G8" s="23" t="s">
        <v>1</v>
      </c>
      <c r="H8" s="17" t="s">
        <v>1</v>
      </c>
      <c r="I8" s="17" t="s">
        <v>2</v>
      </c>
      <c r="J8" s="23" t="s">
        <v>3</v>
      </c>
      <c r="K8" s="17" t="s">
        <v>5</v>
      </c>
      <c r="L8" s="17" t="s">
        <v>5</v>
      </c>
      <c r="M8" s="17" t="s">
        <v>3</v>
      </c>
      <c r="N8" s="25" t="s">
        <v>0</v>
      </c>
      <c r="O8" s="25" t="s">
        <v>33</v>
      </c>
    </row>
    <row r="9" spans="1:15" ht="12.75">
      <c r="A9" s="8" t="s">
        <v>36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f>$C$2-D10</f>
        <v>0</v>
      </c>
      <c r="O9" s="9">
        <v>0</v>
      </c>
    </row>
    <row r="10" spans="1:15" ht="12.75">
      <c r="A10" s="11">
        <v>5000</v>
      </c>
      <c r="B10" s="11">
        <v>1</v>
      </c>
      <c r="C10" s="11">
        <v>200</v>
      </c>
      <c r="D10" s="12">
        <f>$C$2</f>
        <v>102.666666662</v>
      </c>
      <c r="E10" s="12">
        <f aca="true" t="shared" si="0" ref="E10:E15">$A$10*D10/($A$10+C10)</f>
        <v>98.71794871346152</v>
      </c>
      <c r="F10" s="12">
        <f aca="true" t="shared" si="1" ref="F10:F15">D10-E10</f>
        <v>3.948717948538473</v>
      </c>
      <c r="G10" s="12">
        <v>3</v>
      </c>
      <c r="H10" s="12">
        <f>G10</f>
        <v>3</v>
      </c>
      <c r="I10" s="12">
        <f aca="true" t="shared" si="2" ref="I10:I15">(D10^2-E10^2)/(2*G10)</f>
        <v>132.53517421543378</v>
      </c>
      <c r="J10" s="12">
        <f aca="true" t="shared" si="3" ref="J10:J16">I10/32.174</f>
        <v>4.1193253625733135</v>
      </c>
      <c r="K10" s="13">
        <f aca="true" t="shared" si="4" ref="K10:K15">F10/I10</f>
        <v>0.029793735677442847</v>
      </c>
      <c r="L10" s="13">
        <f>K10</f>
        <v>0.029793735677442847</v>
      </c>
      <c r="M10" s="13"/>
      <c r="N10" s="10">
        <f aca="true" t="shared" si="5" ref="N10:N16">$C$2-E10</f>
        <v>3.948717948538473</v>
      </c>
      <c r="O10" s="9">
        <f aca="true" t="shared" si="6" ref="O10:O16">12*0.5*(L10-L9)*(N10+N9)+O9</f>
        <v>0.7058823529411778</v>
      </c>
    </row>
    <row r="11" spans="1:15" ht="12.75">
      <c r="A11" s="9"/>
      <c r="B11" s="11">
        <v>2</v>
      </c>
      <c r="C11" s="11">
        <v>200</v>
      </c>
      <c r="D11" s="12">
        <f aca="true" t="shared" si="7" ref="D11:D16">E10</f>
        <v>98.71794871346152</v>
      </c>
      <c r="E11" s="12">
        <f t="shared" si="0"/>
        <v>94.92110453217454</v>
      </c>
      <c r="F11" s="12">
        <f t="shared" si="1"/>
        <v>3.7968441812869855</v>
      </c>
      <c r="G11" s="12">
        <v>3</v>
      </c>
      <c r="H11" s="12">
        <f aca="true" t="shared" si="8" ref="H11:H16">G11+H10</f>
        <v>6</v>
      </c>
      <c r="I11" s="12">
        <f t="shared" si="2"/>
        <v>122.5362187642689</v>
      </c>
      <c r="J11" s="12">
        <f t="shared" si="3"/>
        <v>3.808547857408743</v>
      </c>
      <c r="K11" s="13">
        <f t="shared" si="4"/>
        <v>0.030985485104540626</v>
      </c>
      <c r="L11" s="13">
        <f aca="true" t="shared" si="9" ref="L11:L16">L10+K11</f>
        <v>0.06077922078198347</v>
      </c>
      <c r="M11" s="13"/>
      <c r="N11" s="10">
        <f t="shared" si="5"/>
        <v>7.745562129825458</v>
      </c>
      <c r="O11" s="9">
        <f t="shared" si="6"/>
        <v>2.8800000000000083</v>
      </c>
    </row>
    <row r="12" spans="1:15" ht="12.75">
      <c r="A12" s="9"/>
      <c r="B12" s="11">
        <v>3</v>
      </c>
      <c r="C12" s="11">
        <v>400</v>
      </c>
      <c r="D12" s="12">
        <f t="shared" si="7"/>
        <v>94.92110453217454</v>
      </c>
      <c r="E12" s="12">
        <f t="shared" si="0"/>
        <v>87.88991160386531</v>
      </c>
      <c r="F12" s="12">
        <f t="shared" si="1"/>
        <v>7.031192928309224</v>
      </c>
      <c r="G12" s="12">
        <v>3</v>
      </c>
      <c r="H12" s="12">
        <f t="shared" si="8"/>
        <v>9</v>
      </c>
      <c r="I12" s="12">
        <f t="shared" si="2"/>
        <v>214.22992064545784</v>
      </c>
      <c r="J12" s="12">
        <f t="shared" si="3"/>
        <v>6.658479537684399</v>
      </c>
      <c r="K12" s="13">
        <f t="shared" si="4"/>
        <v>0.03282077922227108</v>
      </c>
      <c r="L12" s="13">
        <f t="shared" si="9"/>
        <v>0.09360000000425456</v>
      </c>
      <c r="M12" s="13"/>
      <c r="N12" s="10">
        <f t="shared" si="5"/>
        <v>14.776755058134682</v>
      </c>
      <c r="O12" s="9">
        <f t="shared" si="6"/>
        <v>7.315200000000015</v>
      </c>
    </row>
    <row r="13" spans="1:15" ht="12.75">
      <c r="A13" s="9"/>
      <c r="B13" s="11">
        <v>4</v>
      </c>
      <c r="C13" s="11">
        <v>700</v>
      </c>
      <c r="D13" s="12">
        <f t="shared" si="7"/>
        <v>87.88991160386531</v>
      </c>
      <c r="E13" s="12">
        <f t="shared" si="0"/>
        <v>77.09641368760116</v>
      </c>
      <c r="F13" s="12">
        <f t="shared" si="1"/>
        <v>10.793497916264158</v>
      </c>
      <c r="G13" s="12">
        <v>3</v>
      </c>
      <c r="H13" s="12">
        <f t="shared" si="8"/>
        <v>12</v>
      </c>
      <c r="I13" s="12">
        <f t="shared" si="2"/>
        <v>296.79659304092064</v>
      </c>
      <c r="J13" s="12">
        <f t="shared" si="3"/>
        <v>9.224734041179854</v>
      </c>
      <c r="K13" s="13">
        <f t="shared" si="4"/>
        <v>0.03636665032329401</v>
      </c>
      <c r="L13" s="13">
        <f t="shared" si="9"/>
        <v>0.12996665032754856</v>
      </c>
      <c r="M13" s="13"/>
      <c r="N13" s="10">
        <f t="shared" si="5"/>
        <v>25.57025297439884</v>
      </c>
      <c r="O13" s="9">
        <f t="shared" si="6"/>
        <v>16.1189131962617</v>
      </c>
    </row>
    <row r="14" spans="1:15" ht="12.75">
      <c r="A14" s="9"/>
      <c r="B14" s="11">
        <v>5</v>
      </c>
      <c r="C14" s="11">
        <v>1400</v>
      </c>
      <c r="D14" s="12">
        <f t="shared" si="7"/>
        <v>77.09641368760116</v>
      </c>
      <c r="E14" s="12">
        <f t="shared" si="0"/>
        <v>60.23157319343841</v>
      </c>
      <c r="F14" s="12">
        <f t="shared" si="1"/>
        <v>16.86484049416275</v>
      </c>
      <c r="G14" s="12">
        <v>3</v>
      </c>
      <c r="H14" s="12">
        <f t="shared" si="8"/>
        <v>15</v>
      </c>
      <c r="I14" s="12">
        <f t="shared" si="2"/>
        <v>386.00243235553444</v>
      </c>
      <c r="J14" s="12">
        <f t="shared" si="3"/>
        <v>11.997340472292361</v>
      </c>
      <c r="K14" s="13">
        <f t="shared" si="4"/>
        <v>0.04369102130068726</v>
      </c>
      <c r="L14" s="13">
        <f t="shared" si="9"/>
        <v>0.1736576716282358</v>
      </c>
      <c r="M14" s="12"/>
      <c r="N14" s="10">
        <f t="shared" si="5"/>
        <v>42.43509346856159</v>
      </c>
      <c r="O14" s="9">
        <f t="shared" si="6"/>
        <v>33.946251436261704</v>
      </c>
    </row>
    <row r="15" spans="1:15" ht="12.75">
      <c r="A15" s="9"/>
      <c r="B15" s="11">
        <v>6</v>
      </c>
      <c r="C15" s="11">
        <v>1400</v>
      </c>
      <c r="D15" s="12">
        <f t="shared" si="7"/>
        <v>60.23157319343841</v>
      </c>
      <c r="E15" s="12">
        <f t="shared" si="0"/>
        <v>47.055916557373756</v>
      </c>
      <c r="F15" s="12">
        <f t="shared" si="1"/>
        <v>13.175656636064652</v>
      </c>
      <c r="G15" s="12">
        <v>3</v>
      </c>
      <c r="H15" s="12">
        <f t="shared" si="8"/>
        <v>18</v>
      </c>
      <c r="I15" s="12">
        <f t="shared" si="2"/>
        <v>235.59718771700105</v>
      </c>
      <c r="J15" s="12">
        <f t="shared" si="3"/>
        <v>7.322595503108133</v>
      </c>
      <c r="K15" s="13">
        <f t="shared" si="4"/>
        <v>0.0559245072648797</v>
      </c>
      <c r="L15" s="13">
        <f t="shared" si="9"/>
        <v>0.2295821788931155</v>
      </c>
      <c r="M15" s="12"/>
      <c r="N15" s="10">
        <f t="shared" si="5"/>
        <v>55.61075010462624</v>
      </c>
      <c r="O15" s="9">
        <f t="shared" si="6"/>
        <v>66.8452443834617</v>
      </c>
    </row>
    <row r="16" spans="1:15" ht="12.75">
      <c r="A16" s="9"/>
      <c r="B16" s="11">
        <v>7</v>
      </c>
      <c r="C16" s="11">
        <v>2100</v>
      </c>
      <c r="D16" s="12">
        <f t="shared" si="7"/>
        <v>47.055916557373756</v>
      </c>
      <c r="E16" s="12">
        <f>$A$10*D16/($A$10+C16)</f>
        <v>33.137969406601236</v>
      </c>
      <c r="F16" s="12">
        <f>D16-E16</f>
        <v>13.91794715077252</v>
      </c>
      <c r="G16" s="12">
        <v>3</v>
      </c>
      <c r="H16" s="12">
        <f t="shared" si="8"/>
        <v>21</v>
      </c>
      <c r="I16" s="12">
        <f>(D16^2-E16^2)/(2*G16)</f>
        <v>186.02237777694702</v>
      </c>
      <c r="J16" s="12">
        <f t="shared" si="3"/>
        <v>5.781760980199758</v>
      </c>
      <c r="K16" s="13">
        <f>F16/I16</f>
        <v>0.07481867137222085</v>
      </c>
      <c r="L16" s="13">
        <f t="shared" si="9"/>
        <v>0.30440085026533636</v>
      </c>
      <c r="M16" s="12"/>
      <c r="N16" s="10">
        <f t="shared" si="5"/>
        <v>69.52869725539875</v>
      </c>
      <c r="O16" s="9">
        <f t="shared" si="6"/>
        <v>123.02184750984796</v>
      </c>
    </row>
    <row r="17" spans="1:15" ht="12.75">
      <c r="A17" s="9"/>
      <c r="B17" s="11">
        <v>8</v>
      </c>
      <c r="C17" s="11">
        <v>2100</v>
      </c>
      <c r="D17" s="12">
        <f>E16</f>
        <v>33.137969406601236</v>
      </c>
      <c r="E17" s="12">
        <f>$A$10*D17/($A$10+C17)</f>
        <v>23.33659817366284</v>
      </c>
      <c r="F17" s="12">
        <f>D17-E17</f>
        <v>9.801371232938397</v>
      </c>
      <c r="G17" s="12">
        <v>3</v>
      </c>
      <c r="H17" s="12">
        <f>G17+H16</f>
        <v>24</v>
      </c>
      <c r="I17" s="12">
        <f>(D17^2-E17^2)/(2*G17)</f>
        <v>92.2547003456393</v>
      </c>
      <c r="J17" s="12">
        <f>I17/32.174</f>
        <v>2.867368071910217</v>
      </c>
      <c r="K17" s="13">
        <f>F17/I17</f>
        <v>0.1062425133485536</v>
      </c>
      <c r="L17" s="13">
        <f>L16+K17</f>
        <v>0.41064336361389</v>
      </c>
      <c r="M17" s="12"/>
      <c r="N17" s="10">
        <f>$C$2-E17</f>
        <v>79.33006848833716</v>
      </c>
      <c r="O17" s="9">
        <f>12*0.5*(L17-L16)*(N17+N16)+O16</f>
        <v>217.9126239493164</v>
      </c>
    </row>
    <row r="18" spans="1:15" ht="12.75">
      <c r="A18" s="9"/>
      <c r="B18" s="11">
        <v>9</v>
      </c>
      <c r="C18" s="11">
        <v>2100</v>
      </c>
      <c r="D18" s="12">
        <f>E17</f>
        <v>23.33659817366284</v>
      </c>
      <c r="E18" s="12">
        <f>$A$10*D18/($A$10+C18)</f>
        <v>16.434224065959746</v>
      </c>
      <c r="F18" s="12">
        <f>D18-E18</f>
        <v>6.902374107703093</v>
      </c>
      <c r="G18" s="12">
        <v>3</v>
      </c>
      <c r="H18" s="12">
        <f>G18+H17</f>
        <v>27</v>
      </c>
      <c r="I18" s="12">
        <f>(D18^2-E18^2)/(2*G18)</f>
        <v>45.75218227813888</v>
      </c>
      <c r="J18" s="12">
        <f>I18/32.174</f>
        <v>1.4220234437166308</v>
      </c>
      <c r="K18" s="13">
        <f>F18/I18</f>
        <v>0.15086436895494615</v>
      </c>
      <c r="L18" s="13">
        <f>L17+K18</f>
        <v>0.5615077325688361</v>
      </c>
      <c r="M18" s="12"/>
      <c r="N18" s="10">
        <f>$C$2-E18</f>
        <v>86.23244259604024</v>
      </c>
      <c r="O18" s="9">
        <f>12*0.5*(L18-L17)*(N18+N17)+O17</f>
        <v>367.7775264933616</v>
      </c>
    </row>
    <row r="19" spans="1:15" ht="12.75">
      <c r="A19" s="9"/>
      <c r="B19" s="14">
        <v>10</v>
      </c>
      <c r="C19" s="11">
        <v>2100</v>
      </c>
      <c r="D19" s="12">
        <f>E18</f>
        <v>16.434224065959746</v>
      </c>
      <c r="E19" s="12">
        <f>$A$10*D19/($A$10+C19)</f>
        <v>11.573397229549117</v>
      </c>
      <c r="F19" s="12">
        <f>D19-E19</f>
        <v>4.860826836410629</v>
      </c>
      <c r="G19" s="12">
        <v>3</v>
      </c>
      <c r="H19" s="12">
        <f>G19+H18</f>
        <v>30</v>
      </c>
      <c r="I19" s="12">
        <f>(D19^2-E19^2)/(2*G19)</f>
        <v>22.69003286953922</v>
      </c>
      <c r="J19" s="12">
        <f>I19/32.174</f>
        <v>0.705228845326637</v>
      </c>
      <c r="K19" s="13">
        <f>F19/I19</f>
        <v>0.21422740391602355</v>
      </c>
      <c r="L19" s="13">
        <f>L18+K19</f>
        <v>0.7757351364848597</v>
      </c>
      <c r="M19" s="12">
        <f>(D10^2-E19^2)/(2*32.174*H19)</f>
        <v>5.390740411540004</v>
      </c>
      <c r="N19" s="10">
        <f>$C$2-E19</f>
        <v>91.09326943245088</v>
      </c>
      <c r="O19" s="9">
        <f>12*0.5*(L19-L18)*(N19+N18)+O18</f>
        <v>595.7056881059059</v>
      </c>
    </row>
    <row r="20" spans="1:15" ht="12.75">
      <c r="A20" s="1"/>
      <c r="B20" s="2"/>
      <c r="C20" s="2"/>
      <c r="D20" s="2"/>
      <c r="E20" s="2"/>
      <c r="F20" s="1"/>
      <c r="G20" s="2"/>
      <c r="H20" s="2"/>
      <c r="I20" s="2"/>
      <c r="J20" s="2"/>
      <c r="K20" s="2"/>
      <c r="L20" s="2"/>
      <c r="M20" s="2"/>
      <c r="N20" s="4"/>
      <c r="O20" s="4"/>
    </row>
    <row r="21" spans="1:15" ht="12.75">
      <c r="A21" s="15" t="s">
        <v>30</v>
      </c>
      <c r="B21" s="18" t="s">
        <v>9</v>
      </c>
      <c r="C21" s="18" t="s">
        <v>22</v>
      </c>
      <c r="D21" s="18" t="s">
        <v>17</v>
      </c>
      <c r="E21" s="18" t="s">
        <v>16</v>
      </c>
      <c r="F21" s="15" t="s">
        <v>10</v>
      </c>
      <c r="G21" s="21" t="s">
        <v>11</v>
      </c>
      <c r="H21" s="18" t="s">
        <v>7</v>
      </c>
      <c r="I21" s="18" t="s">
        <v>8</v>
      </c>
      <c r="J21" s="21" t="s">
        <v>8</v>
      </c>
      <c r="K21" s="18" t="s">
        <v>15</v>
      </c>
      <c r="L21" s="18" t="s">
        <v>7</v>
      </c>
      <c r="M21" s="18" t="s">
        <v>19</v>
      </c>
      <c r="N21" s="24" t="s">
        <v>31</v>
      </c>
      <c r="O21" s="24" t="s">
        <v>32</v>
      </c>
    </row>
    <row r="22" spans="1:15" ht="12.75">
      <c r="A22" s="16" t="s">
        <v>26</v>
      </c>
      <c r="B22" s="19" t="s">
        <v>21</v>
      </c>
      <c r="C22" s="19" t="s">
        <v>20</v>
      </c>
      <c r="D22" s="19" t="s">
        <v>27</v>
      </c>
      <c r="E22" s="19" t="s">
        <v>29</v>
      </c>
      <c r="F22" s="16" t="s">
        <v>28</v>
      </c>
      <c r="G22" s="22" t="s">
        <v>14</v>
      </c>
      <c r="H22" s="19" t="s">
        <v>23</v>
      </c>
      <c r="I22" s="19" t="s">
        <v>12</v>
      </c>
      <c r="J22" s="22" t="s">
        <v>13</v>
      </c>
      <c r="K22" s="19" t="s">
        <v>25</v>
      </c>
      <c r="L22" s="19" t="s">
        <v>24</v>
      </c>
      <c r="M22" s="19" t="s">
        <v>11</v>
      </c>
      <c r="N22" s="19"/>
      <c r="O22" s="19"/>
    </row>
    <row r="23" spans="1:15" ht="12.75">
      <c r="A23" s="17" t="s">
        <v>4</v>
      </c>
      <c r="B23" s="17" t="s">
        <v>18</v>
      </c>
      <c r="C23" s="17" t="s">
        <v>4</v>
      </c>
      <c r="D23" s="17" t="s">
        <v>0</v>
      </c>
      <c r="E23" s="17" t="s">
        <v>0</v>
      </c>
      <c r="F23" s="20" t="s">
        <v>0</v>
      </c>
      <c r="G23" s="23" t="s">
        <v>1</v>
      </c>
      <c r="H23" s="17" t="s">
        <v>1</v>
      </c>
      <c r="I23" s="17" t="s">
        <v>2</v>
      </c>
      <c r="J23" s="23" t="s">
        <v>3</v>
      </c>
      <c r="K23" s="17" t="s">
        <v>5</v>
      </c>
      <c r="L23" s="17" t="s">
        <v>5</v>
      </c>
      <c r="M23" s="17" t="s">
        <v>3</v>
      </c>
      <c r="N23" s="25" t="s">
        <v>0</v>
      </c>
      <c r="O23" s="25" t="s">
        <v>33</v>
      </c>
    </row>
    <row r="24" spans="1:15" ht="12.75">
      <c r="A24" s="8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>
        <f>$C$2-D25</f>
        <v>0</v>
      </c>
      <c r="O24" s="9">
        <v>0</v>
      </c>
    </row>
    <row r="25" spans="1:15" ht="12.75">
      <c r="A25" s="11">
        <v>2425</v>
      </c>
      <c r="B25" s="11">
        <v>1</v>
      </c>
      <c r="C25" s="11">
        <v>200</v>
      </c>
      <c r="D25" s="12">
        <f>$C$2</f>
        <v>102.666666662</v>
      </c>
      <c r="E25" s="12">
        <f>$A$25*D25/($A$25+C25)</f>
        <v>94.84444444013333</v>
      </c>
      <c r="F25" s="12">
        <f aca="true" t="shared" si="10" ref="F25:F30">D25-E25</f>
        <v>7.822222221866667</v>
      </c>
      <c r="G25" s="12">
        <v>3</v>
      </c>
      <c r="H25" s="12">
        <f>G25</f>
        <v>3</v>
      </c>
      <c r="I25" s="12">
        <f aca="true" t="shared" si="11" ref="I25:I30">(D25^2-E25^2)/(2*G25)</f>
        <v>257.4959670547805</v>
      </c>
      <c r="J25" s="12">
        <f aca="true" t="shared" si="12" ref="J25:J34">I25/32.174</f>
        <v>8.003231399725882</v>
      </c>
      <c r="K25" s="13">
        <f aca="true" t="shared" si="13" ref="K25:K30">F25/I25</f>
        <v>0.030378037805161205</v>
      </c>
      <c r="L25" s="13">
        <f>K25</f>
        <v>0.030378037805161205</v>
      </c>
      <c r="M25" s="13"/>
      <c r="N25" s="10">
        <f aca="true" t="shared" si="14" ref="N25:N34">$C$2-E25</f>
        <v>7.822222221866667</v>
      </c>
      <c r="O25" s="9">
        <f aca="true" t="shared" si="15" ref="O25:O34">12*0.5*(L25-L24)*(N25+N24)+O24</f>
        <v>1.4257425742574261</v>
      </c>
    </row>
    <row r="26" spans="1:15" ht="12.75">
      <c r="A26" s="9"/>
      <c r="B26" s="11">
        <v>2</v>
      </c>
      <c r="C26" s="11">
        <v>200</v>
      </c>
      <c r="D26" s="12">
        <f aca="true" t="shared" si="16" ref="D26:D34">E25</f>
        <v>94.84444444013333</v>
      </c>
      <c r="E26" s="12">
        <f aca="true" t="shared" si="17" ref="E26:E34">$A$25*D26/($A$25+C26)</f>
        <v>87.61820105421842</v>
      </c>
      <c r="F26" s="12">
        <f t="shared" si="10"/>
        <v>7.226243385914913</v>
      </c>
      <c r="G26" s="12">
        <v>3</v>
      </c>
      <c r="H26" s="12">
        <f aca="true" t="shared" si="18" ref="H26:H34">G26+H25</f>
        <v>6</v>
      </c>
      <c r="I26" s="12">
        <f t="shared" si="11"/>
        <v>219.75324753001618</v>
      </c>
      <c r="J26" s="12">
        <f t="shared" si="12"/>
        <v>6.830150044446329</v>
      </c>
      <c r="K26" s="13">
        <f t="shared" si="13"/>
        <v>0.0328834429849683</v>
      </c>
      <c r="L26" s="13">
        <f aca="true" t="shared" si="19" ref="L26:L34">L25+K26</f>
        <v>0.0632614807901295</v>
      </c>
      <c r="M26" s="13"/>
      <c r="N26" s="10">
        <f t="shared" si="14"/>
        <v>15.04846560778158</v>
      </c>
      <c r="O26" s="9">
        <f t="shared" si="15"/>
        <v>5.938144329896905</v>
      </c>
    </row>
    <row r="27" spans="1:15" ht="12.75">
      <c r="A27" s="9"/>
      <c r="B27" s="11">
        <v>3</v>
      </c>
      <c r="C27" s="11">
        <v>400</v>
      </c>
      <c r="D27" s="12">
        <f t="shared" si="16"/>
        <v>87.61820105421842</v>
      </c>
      <c r="E27" s="12">
        <f t="shared" si="17"/>
        <v>75.21208409078926</v>
      </c>
      <c r="F27" s="12">
        <f t="shared" si="10"/>
        <v>12.406116963429156</v>
      </c>
      <c r="G27" s="12">
        <v>3</v>
      </c>
      <c r="H27" s="12">
        <f t="shared" si="18"/>
        <v>9</v>
      </c>
      <c r="I27" s="12">
        <f t="shared" si="11"/>
        <v>336.6819271162478</v>
      </c>
      <c r="J27" s="12">
        <f t="shared" si="12"/>
        <v>10.464409993045559</v>
      </c>
      <c r="K27" s="13">
        <f t="shared" si="13"/>
        <v>0.0368481821097146</v>
      </c>
      <c r="L27" s="13">
        <f t="shared" si="19"/>
        <v>0.1001096628998441</v>
      </c>
      <c r="M27" s="13"/>
      <c r="N27" s="10">
        <f t="shared" si="14"/>
        <v>27.454582571210736</v>
      </c>
      <c r="O27" s="9">
        <f t="shared" si="15"/>
        <v>15.335104687001799</v>
      </c>
    </row>
    <row r="28" spans="1:15" ht="12.75">
      <c r="A28" s="9"/>
      <c r="B28" s="11">
        <v>4</v>
      </c>
      <c r="C28" s="11">
        <v>700</v>
      </c>
      <c r="D28" s="12">
        <f t="shared" si="16"/>
        <v>75.21208409078926</v>
      </c>
      <c r="E28" s="12">
        <f t="shared" si="17"/>
        <v>58.36457725445246</v>
      </c>
      <c r="F28" s="12">
        <f t="shared" si="10"/>
        <v>16.847506836336798</v>
      </c>
      <c r="G28" s="12">
        <v>3</v>
      </c>
      <c r="H28" s="12">
        <f t="shared" si="18"/>
        <v>12</v>
      </c>
      <c r="I28" s="12">
        <f t="shared" si="11"/>
        <v>375.07228586483416</v>
      </c>
      <c r="J28" s="12">
        <f t="shared" si="12"/>
        <v>11.657620621148572</v>
      </c>
      <c r="K28" s="13">
        <f t="shared" si="13"/>
        <v>0.04491802639453927</v>
      </c>
      <c r="L28" s="13">
        <f t="shared" si="19"/>
        <v>0.14502768929438337</v>
      </c>
      <c r="M28" s="13"/>
      <c r="N28" s="10">
        <f t="shared" si="14"/>
        <v>44.302089407547534</v>
      </c>
      <c r="O28" s="9">
        <f t="shared" si="15"/>
        <v>34.67411320255876</v>
      </c>
    </row>
    <row r="29" spans="1:15" ht="12.75">
      <c r="A29" s="9"/>
      <c r="B29" s="11">
        <v>5</v>
      </c>
      <c r="C29" s="11">
        <v>1400</v>
      </c>
      <c r="D29" s="12">
        <f t="shared" si="16"/>
        <v>58.36457725445246</v>
      </c>
      <c r="E29" s="12">
        <f t="shared" si="17"/>
        <v>37.00237904367248</v>
      </c>
      <c r="F29" s="12">
        <f t="shared" si="10"/>
        <v>21.362198210779987</v>
      </c>
      <c r="G29" s="12">
        <v>3</v>
      </c>
      <c r="H29" s="12">
        <f t="shared" si="18"/>
        <v>15</v>
      </c>
      <c r="I29" s="12">
        <f t="shared" si="11"/>
        <v>339.54130386655635</v>
      </c>
      <c r="J29" s="12">
        <f t="shared" si="12"/>
        <v>10.553282273467904</v>
      </c>
      <c r="K29" s="13">
        <f t="shared" si="13"/>
        <v>0.0629148735883266</v>
      </c>
      <c r="L29" s="13">
        <f t="shared" si="19"/>
        <v>0.20794256288270996</v>
      </c>
      <c r="M29" s="12"/>
      <c r="N29" s="10">
        <f t="shared" si="14"/>
        <v>65.66428761832752</v>
      </c>
      <c r="O29" s="9">
        <f t="shared" si="15"/>
        <v>76.18523745985391</v>
      </c>
    </row>
    <row r="30" spans="1:15" ht="12.75">
      <c r="A30" s="9"/>
      <c r="B30" s="11">
        <v>6</v>
      </c>
      <c r="C30" s="11">
        <v>1400</v>
      </c>
      <c r="D30" s="12">
        <f t="shared" si="16"/>
        <v>37.00237904367248</v>
      </c>
      <c r="E30" s="12">
        <f t="shared" si="17"/>
        <v>23.459024622459022</v>
      </c>
      <c r="F30" s="12">
        <f t="shared" si="10"/>
        <v>13.543354421213454</v>
      </c>
      <c r="G30" s="12">
        <v>3</v>
      </c>
      <c r="H30" s="12">
        <f t="shared" si="18"/>
        <v>18</v>
      </c>
      <c r="I30" s="12">
        <f t="shared" si="11"/>
        <v>136.47503644241223</v>
      </c>
      <c r="J30" s="12">
        <f t="shared" si="12"/>
        <v>4.241780208939275</v>
      </c>
      <c r="K30" s="13">
        <f t="shared" si="13"/>
        <v>0.09923686246406158</v>
      </c>
      <c r="L30" s="13">
        <f t="shared" si="19"/>
        <v>0.30717942534677156</v>
      </c>
      <c r="M30" s="12"/>
      <c r="N30" s="10">
        <f t="shared" si="14"/>
        <v>79.20764203954097</v>
      </c>
      <c r="O30" s="9">
        <f t="shared" si="15"/>
        <v>162.4450520100205</v>
      </c>
    </row>
    <row r="31" spans="1:15" ht="12.75">
      <c r="A31" s="9"/>
      <c r="B31" s="11">
        <v>7</v>
      </c>
      <c r="C31" s="11">
        <v>2100</v>
      </c>
      <c r="D31" s="12">
        <f t="shared" si="16"/>
        <v>23.459024622459022</v>
      </c>
      <c r="E31" s="12">
        <f t="shared" si="17"/>
        <v>12.571963471704558</v>
      </c>
      <c r="F31" s="12">
        <f>D31-E31</f>
        <v>10.887061150754464</v>
      </c>
      <c r="G31" s="12">
        <v>3</v>
      </c>
      <c r="H31" s="12">
        <f t="shared" si="18"/>
        <v>21</v>
      </c>
      <c r="I31" s="12">
        <f>(D31^2-E31^2)/(2*G31)</f>
        <v>65.37859511721082</v>
      </c>
      <c r="J31" s="12">
        <f t="shared" si="12"/>
        <v>2.0320319238270286</v>
      </c>
      <c r="K31" s="13">
        <f>F31/I31</f>
        <v>0.1665233266520354</v>
      </c>
      <c r="L31" s="13">
        <f t="shared" si="19"/>
        <v>0.47370275199880696</v>
      </c>
      <c r="M31" s="12"/>
      <c r="N31" s="10">
        <f t="shared" si="14"/>
        <v>90.09470319029543</v>
      </c>
      <c r="O31" s="9">
        <f t="shared" si="15"/>
        <v>331.60179043600283</v>
      </c>
    </row>
    <row r="32" spans="1:15" ht="12.75">
      <c r="A32" s="9"/>
      <c r="B32" s="11">
        <v>8</v>
      </c>
      <c r="C32" s="11">
        <v>2100</v>
      </c>
      <c r="D32" s="12">
        <f t="shared" si="16"/>
        <v>12.571963471704558</v>
      </c>
      <c r="E32" s="12">
        <f t="shared" si="17"/>
        <v>6.737461087046089</v>
      </c>
      <c r="F32" s="12">
        <f>D32-E32</f>
        <v>5.834502384658469</v>
      </c>
      <c r="G32" s="12">
        <v>3</v>
      </c>
      <c r="H32" s="12">
        <f t="shared" si="18"/>
        <v>24</v>
      </c>
      <c r="I32" s="12">
        <f>(D32^2-E32^2)/(2*G32)</f>
        <v>18.77681393906891</v>
      </c>
      <c r="J32" s="12">
        <f t="shared" si="12"/>
        <v>0.5836020991816034</v>
      </c>
      <c r="K32" s="13">
        <f>F32/I32</f>
        <v>0.31072909406204546</v>
      </c>
      <c r="L32" s="13">
        <f t="shared" si="19"/>
        <v>0.7844318460608524</v>
      </c>
      <c r="M32" s="12"/>
      <c r="N32" s="10">
        <f t="shared" si="14"/>
        <v>95.92920557495391</v>
      </c>
      <c r="O32" s="9">
        <f t="shared" si="15"/>
        <v>678.420034303042</v>
      </c>
    </row>
    <row r="33" spans="1:15" ht="12.75">
      <c r="A33" s="9"/>
      <c r="B33" s="11">
        <v>9</v>
      </c>
      <c r="C33" s="11">
        <v>2100</v>
      </c>
      <c r="D33" s="12">
        <f t="shared" si="16"/>
        <v>6.737461087046089</v>
      </c>
      <c r="E33" s="12">
        <f t="shared" si="17"/>
        <v>3.6106835659860255</v>
      </c>
      <c r="F33" s="12">
        <f>D33-E33</f>
        <v>3.1267775210600637</v>
      </c>
      <c r="G33" s="12">
        <v>3</v>
      </c>
      <c r="H33" s="12">
        <f t="shared" si="18"/>
        <v>27</v>
      </c>
      <c r="I33" s="12">
        <f>(D33^2-E33^2)/(2*G33)</f>
        <v>5.392724347629784</v>
      </c>
      <c r="J33" s="12">
        <f t="shared" si="12"/>
        <v>0.16761124969322386</v>
      </c>
      <c r="K33" s="13">
        <f>F33/I33</f>
        <v>0.5798140827343323</v>
      </c>
      <c r="L33" s="13">
        <f t="shared" si="19"/>
        <v>1.3642459287951847</v>
      </c>
      <c r="M33" s="12"/>
      <c r="N33" s="10">
        <f t="shared" si="14"/>
        <v>99.05598309601397</v>
      </c>
      <c r="O33" s="9">
        <f t="shared" si="15"/>
        <v>1356.7509841992699</v>
      </c>
    </row>
    <row r="34" spans="1:15" ht="12.75">
      <c r="A34" s="9"/>
      <c r="B34" s="14">
        <v>10</v>
      </c>
      <c r="C34" s="11">
        <v>2100</v>
      </c>
      <c r="D34" s="12">
        <f t="shared" si="16"/>
        <v>3.6106835659860255</v>
      </c>
      <c r="E34" s="12">
        <f t="shared" si="17"/>
        <v>1.9350072149206876</v>
      </c>
      <c r="F34" s="12">
        <f>D34-E34</f>
        <v>1.6756763510653379</v>
      </c>
      <c r="G34" s="12">
        <v>3</v>
      </c>
      <c r="H34" s="12">
        <f t="shared" si="18"/>
        <v>30</v>
      </c>
      <c r="I34" s="12">
        <f>(D34^2-E34^2)/(2*G34)</f>
        <v>1.5487971486477408</v>
      </c>
      <c r="J34" s="12">
        <f t="shared" si="12"/>
        <v>0.04813815965213342</v>
      </c>
      <c r="K34" s="13">
        <f>F34/I34</f>
        <v>1.081921123452723</v>
      </c>
      <c r="L34" s="13">
        <f t="shared" si="19"/>
        <v>2.4461670522479078</v>
      </c>
      <c r="M34" s="12">
        <f>(D25^2-E34^2)/(2*32.174*H34)</f>
        <v>5.45818579731275</v>
      </c>
      <c r="N34" s="10">
        <f t="shared" si="14"/>
        <v>100.73165944707931</v>
      </c>
      <c r="O34" s="9">
        <f t="shared" si="15"/>
        <v>2653.677808232437</v>
      </c>
    </row>
    <row r="49" ht="12.75">
      <c r="P49" s="5"/>
    </row>
  </sheetData>
  <sheetProtection/>
  <conditionalFormatting sqref="J9:J19">
    <cfRule type="cellIs" priority="4" dxfId="2" operator="greaterThan" stopIfTrue="1">
      <formula>$J$2</formula>
    </cfRule>
  </conditionalFormatting>
  <conditionalFormatting sqref="E10:E19">
    <cfRule type="cellIs" priority="3" dxfId="0" operator="lessThan" stopIfTrue="1">
      <formula>$G$2</formula>
    </cfRule>
  </conditionalFormatting>
  <conditionalFormatting sqref="J24:J34">
    <cfRule type="cellIs" priority="2" dxfId="2" operator="greaterThan" stopIfTrue="1">
      <formula>$J$2</formula>
    </cfRule>
  </conditionalFormatting>
  <conditionalFormatting sqref="E25:E34">
    <cfRule type="cellIs" priority="1" dxfId="0" operator="lessThan" stopIfTrue="1">
      <formula>$G$2</formula>
    </cfRule>
  </conditionalFormatting>
  <printOptions gridLines="1"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Bielenberg</cp:lastModifiedBy>
  <cp:lastPrinted>2003-09-23T21:01:36Z</cp:lastPrinted>
  <dcterms:created xsi:type="dcterms:W3CDTF">2003-09-23T15:14:37Z</dcterms:created>
  <dcterms:modified xsi:type="dcterms:W3CDTF">2011-05-05T20:21:18Z</dcterms:modified>
  <cp:category/>
  <cp:version/>
  <cp:contentType/>
  <cp:contentStatus/>
</cp:coreProperties>
</file>